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C:\Users\mcswia01\Desktop\"/>
    </mc:Choice>
  </mc:AlternateContent>
  <xr:revisionPtr revIDLastSave="0" documentId="13_ncr:1_{0BBFA8C5-9875-41B9-B9E2-866C6E17CD46}" xr6:coauthVersionLast="47" xr6:coauthVersionMax="47" xr10:uidLastSave="{00000000-0000-0000-0000-000000000000}"/>
  <bookViews>
    <workbookView xWindow="-120" yWindow="-16320" windowWidth="29040" windowHeight="15720" tabRatio="816" xr2:uid="{AD3599DF-3EDC-472D-9653-B994212B6E37}"/>
  </bookViews>
  <sheets>
    <sheet name="Cover page" sheetId="27" r:id="rId1"/>
    <sheet name="Dashboard" sheetId="10" r:id="rId2"/>
    <sheet name="Example - Application of LRMC" sheetId="26" r:id="rId3"/>
    <sheet name="Bulk water LRMC" sheetId="25" r:id="rId4"/>
    <sheet name="Expenditure calculations" sheetId="12" r:id="rId5"/>
    <sheet name="Assumptions" sheetId="9" r:id="rId6"/>
  </sheets>
  <definedNames>
    <definedName name="assetlives">Assumptions!$F$65:$F$69</definedName>
    <definedName name="aug1_name">Assumptions!$C$65</definedName>
    <definedName name="aug2_name">Assumptions!$C$66</definedName>
    <definedName name="aug3_name">Assumptions!$C$67</definedName>
    <definedName name="aug4_name">Assumptions!$C$68</definedName>
    <definedName name="aug5_name">Assumptions!$C$69</definedName>
    <definedName name="augnames">Assumptions!$C$65:$C$69</definedName>
    <definedName name="baselinecapex">Assumptions!$H$75:$AL$79</definedName>
    <definedName name="baselineopex">Assumptions!$H$86:$AL$90</definedName>
    <definedName name="baseyear">Assumptions!$H$19</definedName>
    <definedName name="Capitalexpenditure">'Expenditure calculations'!$J$29:$AN$33</definedName>
    <definedName name="climatesensitivity">Dashboard!$F$13</definedName>
    <definedName name="costsensitivity">Dashboard!$F$14</definedName>
    <definedName name="days">Assumptions!$H$26:$AL$26</definedName>
    <definedName name="demand">Assumptions!$H$31:$AK$33</definedName>
    <definedName name="DemandAIC">Assumptions!$H$32:$AK$32</definedName>
    <definedName name="demandbase">Assumptions!$H$31:$AK$31</definedName>
    <definedName name="demandnames">Assumptions!$C$31:$C$33</definedName>
    <definedName name="demandshocked">Assumptions!$H$33:$AK$33</definedName>
    <definedName name="discountrate">Dashboard!$F$11</definedName>
    <definedName name="existingyield">Assumptions!$H$52:$AK$52</definedName>
    <definedName name="existingyieldcost">Assumptions!$H$50:$AK$50</definedName>
    <definedName name="firstfinyearend">Assumptions!$H$16</definedName>
    <definedName name="firstfinyearstart">Assumptions!$H$15</definedName>
    <definedName name="leadtimes">Assumptions!$E$65:$E$69</definedName>
    <definedName name="LRMCnames">Dashboard!$D$20:$F$20</definedName>
    <definedName name="LRMCvalues">Dashboard!$D$21:$F$21</definedName>
    <definedName name="ModelFyEnd">Assumptions!$H$18</definedName>
    <definedName name="ModelFYStart">Assumptions!$H$17</definedName>
    <definedName name="Operatingexpenditure">'Expenditure calculations'!$J$39:$AN$43</definedName>
    <definedName name="shock">Dashboard!$F$16</definedName>
    <definedName name="tplus">Assumptions!$H$74:$AL$74</definedName>
    <definedName name="years">Assumptions!$H$23:$AL$23</definedName>
    <definedName name="yieldnew">Assumptions!$H$65:$H$69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9" i="12" l="1" a="1"/>
  <c r="C29" i="12" s="1"/>
  <c r="D21" i="26"/>
  <c r="I20" i="26"/>
  <c r="J20" i="26"/>
  <c r="K20" i="26"/>
  <c r="L20" i="26"/>
  <c r="M20" i="26"/>
  <c r="N20" i="26"/>
  <c r="O20" i="26"/>
  <c r="P20" i="26"/>
  <c r="Q20" i="26"/>
  <c r="R20" i="26"/>
  <c r="S20" i="26"/>
  <c r="T20" i="26"/>
  <c r="U20" i="26"/>
  <c r="V20" i="26"/>
  <c r="W20" i="26"/>
  <c r="X20" i="26"/>
  <c r="Y20" i="26"/>
  <c r="Z20" i="26"/>
  <c r="AA20" i="26"/>
  <c r="AB20" i="26"/>
  <c r="AC20" i="26"/>
  <c r="AD20" i="26"/>
  <c r="AE20" i="26"/>
  <c r="AF20" i="26"/>
  <c r="AG20" i="26"/>
  <c r="AH20" i="26"/>
  <c r="AI20" i="26"/>
  <c r="AJ20" i="26"/>
  <c r="AK20" i="26"/>
  <c r="H20" i="26"/>
  <c r="H10" i="26"/>
  <c r="I10" i="26" s="1"/>
  <c r="J10" i="26" s="1"/>
  <c r="K10" i="26" s="1"/>
  <c r="L10" i="26" s="1"/>
  <c r="M10" i="26" s="1"/>
  <c r="N10" i="26" s="1"/>
  <c r="O10" i="26" s="1"/>
  <c r="P10" i="26" s="1"/>
  <c r="Q10" i="26" s="1"/>
  <c r="R10" i="26" s="1"/>
  <c r="S10" i="26" s="1"/>
  <c r="T10" i="26" s="1"/>
  <c r="U10" i="26" s="1"/>
  <c r="V10" i="26" s="1"/>
  <c r="W10" i="26" s="1"/>
  <c r="X10" i="26" s="1"/>
  <c r="Y10" i="26" s="1"/>
  <c r="Z10" i="26" s="1"/>
  <c r="AA10" i="26" s="1"/>
  <c r="AB10" i="26" s="1"/>
  <c r="AC10" i="26" s="1"/>
  <c r="AD10" i="26" s="1"/>
  <c r="AE10" i="26" s="1"/>
  <c r="AF10" i="26" s="1"/>
  <c r="AG10" i="26" s="1"/>
  <c r="AH10" i="26" s="1"/>
  <c r="AI10" i="26" s="1"/>
  <c r="AJ10" i="26" s="1"/>
  <c r="AK10" i="26" s="1"/>
  <c r="H9" i="26" l="1"/>
  <c r="I9" i="26" s="1"/>
  <c r="J9" i="26" s="1"/>
  <c r="K9" i="26" s="1"/>
  <c r="L9" i="26" s="1"/>
  <c r="M9" i="26" s="1"/>
  <c r="N9" i="26" s="1"/>
  <c r="O9" i="26" s="1"/>
  <c r="P9" i="26" s="1"/>
  <c r="Q9" i="26" s="1"/>
  <c r="R9" i="26" s="1"/>
  <c r="S9" i="26" s="1"/>
  <c r="T9" i="26" s="1"/>
  <c r="U9" i="26" s="1"/>
  <c r="V9" i="26" s="1"/>
  <c r="W9" i="26" s="1"/>
  <c r="X9" i="26" s="1"/>
  <c r="Y9" i="26" s="1"/>
  <c r="Z9" i="26" s="1"/>
  <c r="AA9" i="26" s="1"/>
  <c r="AB9" i="26" s="1"/>
  <c r="AC9" i="26" s="1"/>
  <c r="AD9" i="26" s="1"/>
  <c r="AE9" i="26" s="1"/>
  <c r="AF9" i="26" s="1"/>
  <c r="AG9" i="26" s="1"/>
  <c r="AH9" i="26" s="1"/>
  <c r="AI9" i="26" s="1"/>
  <c r="AJ9" i="26" s="1"/>
  <c r="AK9" i="26" s="1"/>
  <c r="H8" i="26"/>
  <c r="I8" i="26" s="1"/>
  <c r="J8" i="26" s="1"/>
  <c r="K8" i="26" s="1"/>
  <c r="L8" i="26" s="1"/>
  <c r="M8" i="26" s="1"/>
  <c r="N8" i="26" s="1"/>
  <c r="O8" i="26" s="1"/>
  <c r="P8" i="26" s="1"/>
  <c r="Q8" i="26" s="1"/>
  <c r="R8" i="26" s="1"/>
  <c r="S8" i="26" s="1"/>
  <c r="T8" i="26" s="1"/>
  <c r="U8" i="26" s="1"/>
  <c r="V8" i="26" s="1"/>
  <c r="W8" i="26" s="1"/>
  <c r="X8" i="26" s="1"/>
  <c r="Y8" i="26" s="1"/>
  <c r="Z8" i="26" s="1"/>
  <c r="AA8" i="26" s="1"/>
  <c r="AB8" i="26" s="1"/>
  <c r="AC8" i="26" s="1"/>
  <c r="AD8" i="26" s="1"/>
  <c r="AE8" i="26" s="1"/>
  <c r="AF8" i="26" s="1"/>
  <c r="AG8" i="26" s="1"/>
  <c r="AH8" i="26" s="1"/>
  <c r="AI8" i="26" s="1"/>
  <c r="AJ8" i="26" s="1"/>
  <c r="AK8" i="26" s="1"/>
  <c r="J7" i="25" l="1"/>
  <c r="J5" i="25" s="1"/>
  <c r="L9" i="12"/>
  <c r="K9" i="12"/>
  <c r="J67" i="25" l="1"/>
  <c r="H65" i="9"/>
  <c r="I24" i="9"/>
  <c r="H24" i="9"/>
  <c r="H23" i="9"/>
  <c r="I23" i="9" l="1"/>
  <c r="H52" i="9"/>
  <c r="J66" i="25" s="1"/>
  <c r="H66" i="9"/>
  <c r="J73" i="25" l="1"/>
  <c r="J68" i="25"/>
  <c r="I39" i="9"/>
  <c r="I52" i="9"/>
  <c r="K35" i="12"/>
  <c r="L35" i="12"/>
  <c r="M35" i="12"/>
  <c r="N35" i="12"/>
  <c r="O35" i="12"/>
  <c r="P35" i="12"/>
  <c r="Q35" i="12"/>
  <c r="R35" i="12"/>
  <c r="S35" i="12"/>
  <c r="T35" i="12"/>
  <c r="U35" i="12"/>
  <c r="V35" i="12"/>
  <c r="W35" i="12"/>
  <c r="X35" i="12"/>
  <c r="Y35" i="12"/>
  <c r="Z35" i="12"/>
  <c r="AA35" i="12"/>
  <c r="AB35" i="12"/>
  <c r="AC35" i="12"/>
  <c r="AD35" i="12"/>
  <c r="AE35" i="12"/>
  <c r="AF35" i="12"/>
  <c r="AG35" i="12"/>
  <c r="AH35" i="12"/>
  <c r="AI35" i="12"/>
  <c r="AJ35" i="12"/>
  <c r="AK35" i="12"/>
  <c r="AL35" i="12"/>
  <c r="AM35" i="12"/>
  <c r="AN35" i="12"/>
  <c r="J35" i="12"/>
  <c r="C39" i="10" a="1"/>
  <c r="C39" i="10" s="1"/>
  <c r="D503" i="25"/>
  <c r="D502" i="25"/>
  <c r="D501" i="25"/>
  <c r="B487" i="25"/>
  <c r="C503" i="25" s="1"/>
  <c r="C405" i="25" s="1"/>
  <c r="D485" i="25"/>
  <c r="D484" i="25"/>
  <c r="D483" i="25"/>
  <c r="B469" i="25"/>
  <c r="C485" i="25" s="1"/>
  <c r="C404" i="25" s="1"/>
  <c r="D467" i="25"/>
  <c r="D466" i="25"/>
  <c r="D465" i="25"/>
  <c r="B451" i="25"/>
  <c r="C467" i="25" s="1"/>
  <c r="C403" i="25" s="1"/>
  <c r="D449" i="25"/>
  <c r="D448" i="25"/>
  <c r="D447" i="25"/>
  <c r="B433" i="25"/>
  <c r="C449" i="25" s="1"/>
  <c r="C402" i="25" s="1"/>
  <c r="D431" i="25"/>
  <c r="D430" i="25"/>
  <c r="D429" i="25"/>
  <c r="B415" i="25"/>
  <c r="C431" i="25" s="1"/>
  <c r="C401" i="25" s="1"/>
  <c r="D412" i="25"/>
  <c r="D406" i="25"/>
  <c r="D405" i="25"/>
  <c r="D404" i="25"/>
  <c r="D403" i="25"/>
  <c r="D402" i="25"/>
  <c r="D401" i="25"/>
  <c r="D400" i="25"/>
  <c r="C400" i="25"/>
  <c r="D391" i="25"/>
  <c r="D390" i="25"/>
  <c r="D389" i="25"/>
  <c r="B375" i="25"/>
  <c r="C391" i="25" s="1"/>
  <c r="C293" i="25" s="1"/>
  <c r="D373" i="25"/>
  <c r="D372" i="25"/>
  <c r="D371" i="25"/>
  <c r="B357" i="25"/>
  <c r="C373" i="25" s="1"/>
  <c r="C292" i="25" s="1"/>
  <c r="D355" i="25"/>
  <c r="D354" i="25"/>
  <c r="D353" i="25"/>
  <c r="B339" i="25"/>
  <c r="C355" i="25" s="1"/>
  <c r="C291" i="25" s="1"/>
  <c r="D337" i="25"/>
  <c r="D336" i="25"/>
  <c r="D335" i="25"/>
  <c r="B321" i="25"/>
  <c r="C337" i="25" s="1"/>
  <c r="C290" i="25" s="1"/>
  <c r="D319" i="25"/>
  <c r="D318" i="25"/>
  <c r="D317" i="25"/>
  <c r="B303" i="25"/>
  <c r="C319" i="25" s="1"/>
  <c r="C289" i="25" s="1"/>
  <c r="D300" i="25"/>
  <c r="D294" i="25"/>
  <c r="D293" i="25"/>
  <c r="D292" i="25"/>
  <c r="D291" i="25"/>
  <c r="D290" i="25"/>
  <c r="D289" i="25"/>
  <c r="D288" i="25"/>
  <c r="C288" i="25"/>
  <c r="D271" i="25"/>
  <c r="D270" i="25"/>
  <c r="D269" i="25"/>
  <c r="B255" i="25"/>
  <c r="C271" i="25" s="1"/>
  <c r="C173" i="25" s="1"/>
  <c r="D253" i="25"/>
  <c r="D252" i="25"/>
  <c r="D251" i="25"/>
  <c r="B237" i="25"/>
  <c r="C253" i="25" s="1"/>
  <c r="C172" i="25" s="1"/>
  <c r="D235" i="25"/>
  <c r="D234" i="25"/>
  <c r="D233" i="25"/>
  <c r="B219" i="25"/>
  <c r="C235" i="25" s="1"/>
  <c r="C171" i="25" s="1"/>
  <c r="D217" i="25"/>
  <c r="D216" i="25"/>
  <c r="D215" i="25"/>
  <c r="B201" i="25"/>
  <c r="C217" i="25" s="1"/>
  <c r="C170" i="25" s="1"/>
  <c r="D199" i="25"/>
  <c r="D198" i="25"/>
  <c r="D197" i="25"/>
  <c r="B183" i="25"/>
  <c r="C199" i="25" s="1"/>
  <c r="C169" i="25" s="1"/>
  <c r="D180" i="25"/>
  <c r="D174" i="25"/>
  <c r="D173" i="25"/>
  <c r="D172" i="25"/>
  <c r="D171" i="25"/>
  <c r="D170" i="25"/>
  <c r="D169" i="25"/>
  <c r="D168" i="25"/>
  <c r="C168" i="25"/>
  <c r="B143" i="25" l="1"/>
  <c r="B125" i="25"/>
  <c r="B107" i="25"/>
  <c r="B89" i="25"/>
  <c r="B71" i="25"/>
  <c r="H43" i="12"/>
  <c r="H42" i="12"/>
  <c r="H41" i="12"/>
  <c r="H40" i="12"/>
  <c r="H39" i="12"/>
  <c r="H33" i="12"/>
  <c r="H32" i="12"/>
  <c r="H31" i="12"/>
  <c r="H30" i="12"/>
  <c r="H29" i="12"/>
  <c r="H25" i="12"/>
  <c r="H24" i="12"/>
  <c r="H23" i="12"/>
  <c r="H22" i="12"/>
  <c r="H21" i="12"/>
  <c r="H17" i="12"/>
  <c r="H16" i="12"/>
  <c r="H15" i="12"/>
  <c r="H14" i="12"/>
  <c r="H13" i="12"/>
  <c r="H67" i="9"/>
  <c r="H68" i="9"/>
  <c r="H69" i="9"/>
  <c r="D90" i="9"/>
  <c r="D89" i="9"/>
  <c r="D88" i="9"/>
  <c r="D87" i="9"/>
  <c r="D86" i="9"/>
  <c r="C75" i="9" a="1"/>
  <c r="C75" i="9" s="1"/>
  <c r="D79" i="9"/>
  <c r="D78" i="9"/>
  <c r="D77" i="9"/>
  <c r="D76" i="9"/>
  <c r="D75" i="9"/>
  <c r="C86" i="9" a="1"/>
  <c r="C86" i="9" s="1"/>
  <c r="C39" i="12" a="1"/>
  <c r="C21" i="12" a="1"/>
  <c r="C21" i="12" s="1"/>
  <c r="C13" i="12" a="1"/>
  <c r="C13" i="12" l="1"/>
  <c r="F14" i="12"/>
  <c r="L14" i="12"/>
  <c r="X14" i="12"/>
  <c r="AJ14" i="12"/>
  <c r="R15" i="12"/>
  <c r="AD15" i="12"/>
  <c r="L16" i="12"/>
  <c r="X16" i="12"/>
  <c r="AJ16" i="12"/>
  <c r="R17" i="12"/>
  <c r="AD17" i="12"/>
  <c r="J15" i="12"/>
  <c r="O14" i="12"/>
  <c r="AM14" i="12"/>
  <c r="AG15" i="12"/>
  <c r="AA16" i="12"/>
  <c r="U17" i="12"/>
  <c r="P14" i="12"/>
  <c r="AN14" i="12"/>
  <c r="AH15" i="12"/>
  <c r="AB16" i="12"/>
  <c r="V17" i="12"/>
  <c r="AE16" i="12"/>
  <c r="AK17" i="12"/>
  <c r="AF14" i="12"/>
  <c r="AL15" i="12"/>
  <c r="Z17" i="12"/>
  <c r="AG14" i="12"/>
  <c r="AA15" i="12"/>
  <c r="AG16" i="12"/>
  <c r="P15" i="12"/>
  <c r="V16" i="12"/>
  <c r="AN17" i="12"/>
  <c r="W14" i="12"/>
  <c r="AC15" i="12"/>
  <c r="Q17" i="12"/>
  <c r="F15" i="12"/>
  <c r="M14" i="12"/>
  <c r="Y14" i="12"/>
  <c r="AK14" i="12"/>
  <c r="S15" i="12"/>
  <c r="AE15" i="12"/>
  <c r="M16" i="12"/>
  <c r="Y16" i="12"/>
  <c r="AK16" i="12"/>
  <c r="S17" i="12"/>
  <c r="AE17" i="12"/>
  <c r="J16" i="12"/>
  <c r="AA14" i="12"/>
  <c r="U15" i="12"/>
  <c r="O16" i="12"/>
  <c r="AM16" i="12"/>
  <c r="AG17" i="12"/>
  <c r="AB14" i="12"/>
  <c r="V15" i="12"/>
  <c r="P16" i="12"/>
  <c r="AN16" i="12"/>
  <c r="AH17" i="12"/>
  <c r="Y17" i="12"/>
  <c r="N15" i="12"/>
  <c r="AF16" i="12"/>
  <c r="U14" i="12"/>
  <c r="O15" i="12"/>
  <c r="U16" i="12"/>
  <c r="AA17" i="12"/>
  <c r="V14" i="12"/>
  <c r="AN15" i="12"/>
  <c r="AB17" i="12"/>
  <c r="K14" i="12"/>
  <c r="AI14" i="12"/>
  <c r="W16" i="12"/>
  <c r="AC17" i="12"/>
  <c r="F16" i="12"/>
  <c r="N14" i="12"/>
  <c r="Z14" i="12"/>
  <c r="AL14" i="12"/>
  <c r="T15" i="12"/>
  <c r="AF15" i="12"/>
  <c r="N16" i="12"/>
  <c r="Z16" i="12"/>
  <c r="AL16" i="12"/>
  <c r="T17" i="12"/>
  <c r="AF17" i="12"/>
  <c r="J17" i="12"/>
  <c r="F17" i="12"/>
  <c r="Q14" i="12"/>
  <c r="AC14" i="12"/>
  <c r="K15" i="12"/>
  <c r="W15" i="12"/>
  <c r="AI15" i="12"/>
  <c r="Q16" i="12"/>
  <c r="AC16" i="12"/>
  <c r="K17" i="12"/>
  <c r="W17" i="12"/>
  <c r="AI17" i="12"/>
  <c r="R14" i="12"/>
  <c r="AD14" i="12"/>
  <c r="L15" i="12"/>
  <c r="X15" i="12"/>
  <c r="AJ15" i="12"/>
  <c r="R16" i="12"/>
  <c r="AD16" i="12"/>
  <c r="L17" i="12"/>
  <c r="X17" i="12"/>
  <c r="AJ17" i="12"/>
  <c r="S14" i="12"/>
  <c r="AE14" i="12"/>
  <c r="M15" i="12"/>
  <c r="Y15" i="12"/>
  <c r="AK15" i="12"/>
  <c r="S16" i="12"/>
  <c r="M17" i="12"/>
  <c r="T14" i="12"/>
  <c r="Z15" i="12"/>
  <c r="T16" i="12"/>
  <c r="N17" i="12"/>
  <c r="AL17" i="12"/>
  <c r="AM15" i="12"/>
  <c r="O17" i="12"/>
  <c r="AM17" i="12"/>
  <c r="AH14" i="12"/>
  <c r="AB15" i="12"/>
  <c r="AH16" i="12"/>
  <c r="P17" i="12"/>
  <c r="Q15" i="12"/>
  <c r="K16" i="12"/>
  <c r="AI16" i="12"/>
  <c r="J14" i="12"/>
  <c r="C39" i="12"/>
  <c r="J39" i="12" s="1"/>
  <c r="U40" i="12"/>
  <c r="AG40" i="12"/>
  <c r="O41" i="12"/>
  <c r="AA41" i="12"/>
  <c r="AM41" i="12"/>
  <c r="U42" i="12"/>
  <c r="AG42" i="12"/>
  <c r="O43" i="12"/>
  <c r="AA43" i="12"/>
  <c r="AM43" i="12"/>
  <c r="AF40" i="12"/>
  <c r="Z41" i="12"/>
  <c r="T42" i="12"/>
  <c r="AF42" i="12"/>
  <c r="N43" i="12"/>
  <c r="Z43" i="12"/>
  <c r="AL43" i="12"/>
  <c r="V40" i="12"/>
  <c r="AH40" i="12"/>
  <c r="P41" i="12"/>
  <c r="AB41" i="12"/>
  <c r="AN41" i="12"/>
  <c r="V42" i="12"/>
  <c r="AH42" i="12"/>
  <c r="P43" i="12"/>
  <c r="AB43" i="12"/>
  <c r="AN43" i="12"/>
  <c r="Y40" i="12"/>
  <c r="S43" i="12"/>
  <c r="S42" i="12"/>
  <c r="AK43" i="12"/>
  <c r="K40" i="12"/>
  <c r="W40" i="12"/>
  <c r="AI40" i="12"/>
  <c r="Q41" i="12"/>
  <c r="AC41" i="12"/>
  <c r="K42" i="12"/>
  <c r="W42" i="12"/>
  <c r="AI42" i="12"/>
  <c r="Q43" i="12"/>
  <c r="AC43" i="12"/>
  <c r="J40" i="12"/>
  <c r="AK40" i="12"/>
  <c r="S41" i="12"/>
  <c r="AE41" i="12"/>
  <c r="M42" i="12"/>
  <c r="Y42" i="12"/>
  <c r="AK42" i="12"/>
  <c r="AE43" i="12"/>
  <c r="J42" i="12"/>
  <c r="AK41" i="12"/>
  <c r="L40" i="12"/>
  <c r="X40" i="12"/>
  <c r="AJ40" i="12"/>
  <c r="R41" i="12"/>
  <c r="AD41" i="12"/>
  <c r="L42" i="12"/>
  <c r="X42" i="12"/>
  <c r="AJ42" i="12"/>
  <c r="R43" i="12"/>
  <c r="AD43" i="12"/>
  <c r="J41" i="12"/>
  <c r="M40" i="12"/>
  <c r="AL41" i="12"/>
  <c r="N41" i="12"/>
  <c r="N40" i="12"/>
  <c r="Z40" i="12"/>
  <c r="AL40" i="12"/>
  <c r="T41" i="12"/>
  <c r="AF41" i="12"/>
  <c r="N42" i="12"/>
  <c r="Z42" i="12"/>
  <c r="AL42" i="12"/>
  <c r="T43" i="12"/>
  <c r="AF43" i="12"/>
  <c r="J43" i="12"/>
  <c r="V41" i="12"/>
  <c r="AB42" i="12"/>
  <c r="V43" i="12"/>
  <c r="T40" i="12"/>
  <c r="O40" i="12"/>
  <c r="AA40" i="12"/>
  <c r="AM40" i="12"/>
  <c r="U41" i="12"/>
  <c r="AG41" i="12"/>
  <c r="O42" i="12"/>
  <c r="AA42" i="12"/>
  <c r="AM42" i="12"/>
  <c r="U43" i="12"/>
  <c r="AG43" i="12"/>
  <c r="AB40" i="12"/>
  <c r="AN40" i="12"/>
  <c r="AH41" i="12"/>
  <c r="AN42" i="12"/>
  <c r="AI43" i="12"/>
  <c r="S40" i="12"/>
  <c r="Y41" i="12"/>
  <c r="Y43" i="12"/>
  <c r="P40" i="12"/>
  <c r="P42" i="12"/>
  <c r="AH43" i="12"/>
  <c r="AE40" i="12"/>
  <c r="Q40" i="12"/>
  <c r="AC40" i="12"/>
  <c r="K41" i="12"/>
  <c r="W41" i="12"/>
  <c r="AI41" i="12"/>
  <c r="Q42" i="12"/>
  <c r="AC42" i="12"/>
  <c r="K43" i="12"/>
  <c r="W43" i="12"/>
  <c r="R40" i="12"/>
  <c r="AD40" i="12"/>
  <c r="L41" i="12"/>
  <c r="X41" i="12"/>
  <c r="AJ41" i="12"/>
  <c r="R42" i="12"/>
  <c r="AD42" i="12"/>
  <c r="L43" i="12"/>
  <c r="X43" i="12"/>
  <c r="AJ43" i="12"/>
  <c r="M41" i="12"/>
  <c r="M43" i="12"/>
  <c r="AE42" i="12"/>
  <c r="E14" i="12"/>
  <c r="E17" i="12"/>
  <c r="E16" i="12"/>
  <c r="E15" i="12"/>
  <c r="L13" i="12" l="1"/>
  <c r="K13" i="12"/>
  <c r="J13" i="12"/>
  <c r="E13" i="12"/>
  <c r="V39" i="12"/>
  <c r="AH39" i="12"/>
  <c r="AJ39" i="12"/>
  <c r="Y39" i="12"/>
  <c r="Z39" i="12"/>
  <c r="AA39" i="12"/>
  <c r="T39" i="12"/>
  <c r="K39" i="12"/>
  <c r="W39" i="12"/>
  <c r="AI39" i="12"/>
  <c r="X39" i="12"/>
  <c r="AK39" i="12"/>
  <c r="AL39" i="12"/>
  <c r="AM39" i="12"/>
  <c r="AD39" i="12"/>
  <c r="U39" i="12"/>
  <c r="L39" i="12"/>
  <c r="O39" i="12"/>
  <c r="R39" i="12"/>
  <c r="M39" i="12"/>
  <c r="N39" i="12"/>
  <c r="S39" i="12"/>
  <c r="P39" i="12"/>
  <c r="AB39" i="12"/>
  <c r="AN39" i="12"/>
  <c r="Q39" i="12"/>
  <c r="AC39" i="12"/>
  <c r="AE39" i="12"/>
  <c r="AF39" i="12"/>
  <c r="AG39" i="12"/>
  <c r="Q13" i="12"/>
  <c r="R13" i="12"/>
  <c r="AD13" i="12"/>
  <c r="AG13" i="12"/>
  <c r="F13" i="12"/>
  <c r="Z13" i="12"/>
  <c r="AM13" i="12"/>
  <c r="P13" i="12"/>
  <c r="S13" i="12"/>
  <c r="AE13" i="12"/>
  <c r="U13" i="12"/>
  <c r="V13" i="12"/>
  <c r="AH13" i="12"/>
  <c r="N13" i="12"/>
  <c r="AA13" i="12"/>
  <c r="AB13" i="12"/>
  <c r="T13" i="12"/>
  <c r="AF13" i="12"/>
  <c r="W13" i="12"/>
  <c r="AI13" i="12"/>
  <c r="X13" i="12"/>
  <c r="AJ13" i="12"/>
  <c r="M13" i="12"/>
  <c r="Y13" i="12"/>
  <c r="AK13" i="12"/>
  <c r="AL13" i="12"/>
  <c r="O13" i="12"/>
  <c r="AN13" i="12"/>
  <c r="AC13" i="12"/>
  <c r="N25" i="12"/>
  <c r="AD25" i="12"/>
  <c r="J25" i="12"/>
  <c r="O25" i="12"/>
  <c r="AE25" i="12"/>
  <c r="AF25" i="12"/>
  <c r="K25" i="12"/>
  <c r="L25" i="12"/>
  <c r="S25" i="12"/>
  <c r="T25" i="12"/>
  <c r="AI25" i="12"/>
  <c r="P25" i="12"/>
  <c r="V25" i="12"/>
  <c r="Y25" i="12"/>
  <c r="AA25" i="12"/>
  <c r="AH25" i="12"/>
  <c r="AM25" i="12"/>
  <c r="R25" i="12"/>
  <c r="M25" i="12"/>
  <c r="AL25" i="12"/>
  <c r="X25" i="12"/>
  <c r="AJ25" i="12"/>
  <c r="AN25" i="12"/>
  <c r="U25" i="12"/>
  <c r="AC25" i="12"/>
  <c r="Q25" i="12"/>
  <c r="AB25" i="12"/>
  <c r="Z25" i="12"/>
  <c r="AK25" i="12"/>
  <c r="W25" i="12"/>
  <c r="AG25" i="12"/>
  <c r="J24" i="12"/>
  <c r="AL24" i="12"/>
  <c r="K24" i="12"/>
  <c r="Z24" i="12"/>
  <c r="AB24" i="12"/>
  <c r="AK24" i="12"/>
  <c r="M24" i="12"/>
  <c r="AA24" i="12"/>
  <c r="AC24" i="12"/>
  <c r="L24" i="12"/>
  <c r="Y24" i="12"/>
  <c r="AI24" i="12"/>
  <c r="AJ24" i="12"/>
  <c r="N24" i="12"/>
  <c r="AM24" i="12"/>
  <c r="V24" i="12"/>
  <c r="AH24" i="12"/>
  <c r="W24" i="12"/>
  <c r="AG24" i="12"/>
  <c r="AF24" i="12"/>
  <c r="P24" i="12"/>
  <c r="R24" i="12"/>
  <c r="AE24" i="12"/>
  <c r="O24" i="12"/>
  <c r="T24" i="12"/>
  <c r="U24" i="12"/>
  <c r="AN24" i="12"/>
  <c r="AD24" i="12"/>
  <c r="S24" i="12"/>
  <c r="X24" i="12"/>
  <c r="Q24" i="12"/>
  <c r="AF22" i="12"/>
  <c r="M22" i="12"/>
  <c r="W22" i="12"/>
  <c r="AE22" i="12"/>
  <c r="AG22" i="12"/>
  <c r="P22" i="12"/>
  <c r="Z22" i="12"/>
  <c r="N22" i="12"/>
  <c r="S22" i="12"/>
  <c r="AD22" i="12"/>
  <c r="AJ22" i="12"/>
  <c r="Y22" i="12"/>
  <c r="T22" i="12"/>
  <c r="AH22" i="12"/>
  <c r="U22" i="12"/>
  <c r="AM22" i="12"/>
  <c r="Q22" i="12"/>
  <c r="AI22" i="12"/>
  <c r="AA22" i="12"/>
  <c r="AN22" i="12"/>
  <c r="K22" i="12"/>
  <c r="AK22" i="12"/>
  <c r="AL22" i="12"/>
  <c r="R22" i="12"/>
  <c r="AB22" i="12"/>
  <c r="O22" i="12"/>
  <c r="V22" i="12"/>
  <c r="L22" i="12"/>
  <c r="X22" i="12"/>
  <c r="AC22" i="12"/>
  <c r="J22" i="12"/>
  <c r="Q23" i="12"/>
  <c r="X23" i="12"/>
  <c r="Z23" i="12"/>
  <c r="AI23" i="12"/>
  <c r="R23" i="12"/>
  <c r="J23" i="12"/>
  <c r="K23" i="12"/>
  <c r="S23" i="12"/>
  <c r="T23" i="12"/>
  <c r="Y23" i="12"/>
  <c r="AF23" i="12"/>
  <c r="AG23" i="12"/>
  <c r="AH23" i="12"/>
  <c r="AJ23" i="12"/>
  <c r="AE23" i="12"/>
  <c r="AD23" i="12"/>
  <c r="O23" i="12"/>
  <c r="AK23" i="12"/>
  <c r="U23" i="12"/>
  <c r="AL23" i="12"/>
  <c r="AN23" i="12"/>
  <c r="V23" i="12"/>
  <c r="P23" i="12"/>
  <c r="N23" i="12"/>
  <c r="AM23" i="12"/>
  <c r="AB23" i="12"/>
  <c r="AA23" i="12"/>
  <c r="AC23" i="12"/>
  <c r="M23" i="12"/>
  <c r="L23" i="12"/>
  <c r="W23" i="12"/>
  <c r="AM33" i="12"/>
  <c r="P33" i="12"/>
  <c r="AB33" i="12"/>
  <c r="AN33" i="12"/>
  <c r="X33" i="12"/>
  <c r="Y33" i="12"/>
  <c r="AA33" i="12"/>
  <c r="Q33" i="12"/>
  <c r="AC33" i="12"/>
  <c r="AJ33" i="12"/>
  <c r="M33" i="12"/>
  <c r="Z33" i="12"/>
  <c r="R33" i="12"/>
  <c r="AD33" i="12"/>
  <c r="AH33" i="12"/>
  <c r="AI33" i="12"/>
  <c r="L33" i="12"/>
  <c r="O33" i="12"/>
  <c r="S33" i="12"/>
  <c r="AE33" i="12"/>
  <c r="K33" i="12"/>
  <c r="AK33" i="12"/>
  <c r="N33" i="12"/>
  <c r="T33" i="12"/>
  <c r="AF33" i="12"/>
  <c r="J33" i="12"/>
  <c r="V33" i="12"/>
  <c r="W33" i="12"/>
  <c r="AL33" i="12"/>
  <c r="U33" i="12"/>
  <c r="AG33" i="12"/>
  <c r="U32" i="12"/>
  <c r="AG32" i="12"/>
  <c r="V32" i="12"/>
  <c r="AH32" i="12"/>
  <c r="T32" i="12"/>
  <c r="K32" i="12"/>
  <c r="W32" i="12"/>
  <c r="AI32" i="12"/>
  <c r="AN32" i="12"/>
  <c r="Q32" i="12"/>
  <c r="L32" i="12"/>
  <c r="X32" i="12"/>
  <c r="AJ32" i="12"/>
  <c r="M32" i="12"/>
  <c r="Y32" i="12"/>
  <c r="AK32" i="12"/>
  <c r="J32" i="12"/>
  <c r="P32" i="12"/>
  <c r="R32" i="12"/>
  <c r="N32" i="12"/>
  <c r="Z32" i="12"/>
  <c r="AL32" i="12"/>
  <c r="S32" i="12"/>
  <c r="O32" i="12"/>
  <c r="AA32" i="12"/>
  <c r="AM32" i="12"/>
  <c r="AB32" i="12"/>
  <c r="AC32" i="12"/>
  <c r="AD32" i="12"/>
  <c r="AE32" i="12"/>
  <c r="AF32" i="12"/>
  <c r="J31" i="12"/>
  <c r="H11" i="9"/>
  <c r="H10" i="9"/>
  <c r="K29" i="12" l="1"/>
  <c r="J29" i="12"/>
  <c r="L29" i="12"/>
  <c r="M29" i="12"/>
  <c r="L21" i="12"/>
  <c r="AE21" i="12"/>
  <c r="AK21" i="12"/>
  <c r="O21" i="12"/>
  <c r="AB21" i="12"/>
  <c r="T21" i="12"/>
  <c r="AL21" i="12"/>
  <c r="AA21" i="12"/>
  <c r="J21" i="12"/>
  <c r="AG21" i="12"/>
  <c r="AD21" i="12"/>
  <c r="AC21" i="12"/>
  <c r="AN21" i="12"/>
  <c r="AF21" i="12"/>
  <c r="Z21" i="12"/>
  <c r="AM21" i="12"/>
  <c r="Y21" i="12"/>
  <c r="N21" i="12"/>
  <c r="R21" i="12"/>
  <c r="K21" i="12"/>
  <c r="M21" i="12"/>
  <c r="AH21" i="12"/>
  <c r="Q21" i="12"/>
  <c r="AJ21" i="12"/>
  <c r="V21" i="12"/>
  <c r="X21" i="12"/>
  <c r="U21" i="12"/>
  <c r="AI21" i="12"/>
  <c r="S21" i="12"/>
  <c r="W21" i="12"/>
  <c r="P21" i="12"/>
  <c r="J30" i="12"/>
  <c r="C159" i="25"/>
  <c r="C61" i="25" s="1"/>
  <c r="C141" i="25"/>
  <c r="C60" i="25" s="1"/>
  <c r="C123" i="25"/>
  <c r="C105" i="25"/>
  <c r="C58" i="25" s="1"/>
  <c r="C87" i="25"/>
  <c r="C57" i="25" s="1"/>
  <c r="C56" i="25"/>
  <c r="C59" i="25" l="1"/>
  <c r="D103" i="25" l="1"/>
  <c r="D121" i="25"/>
  <c r="D85" i="25"/>
  <c r="D157" i="25"/>
  <c r="D139" i="25"/>
  <c r="D60" i="25"/>
  <c r="D61" i="25"/>
  <c r="D58" i="25"/>
  <c r="D57" i="25"/>
  <c r="D159" i="25"/>
  <c r="D141" i="25"/>
  <c r="D123" i="25"/>
  <c r="D105" i="25"/>
  <c r="D87" i="25"/>
  <c r="D68" i="25"/>
  <c r="D56" i="25"/>
  <c r="D62" i="25"/>
  <c r="D158" i="25"/>
  <c r="D140" i="25"/>
  <c r="D122" i="25"/>
  <c r="D104" i="25"/>
  <c r="D86" i="25"/>
  <c r="D59" i="25"/>
  <c r="H17" i="9" l="1"/>
  <c r="H18" i="9" l="1"/>
  <c r="J82" i="25" s="1"/>
  <c r="K30" i="12" l="1"/>
  <c r="K31" i="12"/>
  <c r="J368" i="25"/>
  <c r="J444" i="25"/>
  <c r="J462" i="25"/>
  <c r="J314" i="25"/>
  <c r="J480" i="25"/>
  <c r="J212" i="25"/>
  <c r="J498" i="25"/>
  <c r="J332" i="25"/>
  <c r="J248" i="25"/>
  <c r="J426" i="25"/>
  <c r="J386" i="25"/>
  <c r="J266" i="25"/>
  <c r="J230" i="25"/>
  <c r="J194" i="25"/>
  <c r="J350" i="25"/>
  <c r="J154" i="25"/>
  <c r="J118" i="25"/>
  <c r="J136" i="25"/>
  <c r="J100" i="25"/>
  <c r="K5" i="25"/>
  <c r="J6" i="25"/>
  <c r="K7" i="25"/>
  <c r="M9" i="12"/>
  <c r="H25" i="9"/>
  <c r="H26" i="9" s="1"/>
  <c r="J24" i="9"/>
  <c r="K24" i="9" s="1"/>
  <c r="L24" i="9" s="1"/>
  <c r="M24" i="9" s="1"/>
  <c r="N24" i="9" s="1"/>
  <c r="O24" i="9" s="1"/>
  <c r="P24" i="9" s="1"/>
  <c r="Q24" i="9" s="1"/>
  <c r="R24" i="9" s="1"/>
  <c r="S24" i="9" s="1"/>
  <c r="T24" i="9" s="1"/>
  <c r="U24" i="9" s="1"/>
  <c r="V24" i="9" s="1"/>
  <c r="W24" i="9" s="1"/>
  <c r="X24" i="9" s="1"/>
  <c r="Y24" i="9" s="1"/>
  <c r="Z24" i="9" s="1"/>
  <c r="AA24" i="9" s="1"/>
  <c r="AB24" i="9" s="1"/>
  <c r="AC24" i="9" s="1"/>
  <c r="AD24" i="9" s="1"/>
  <c r="AE24" i="9" s="1"/>
  <c r="AF24" i="9" s="1"/>
  <c r="AG24" i="9" s="1"/>
  <c r="AH24" i="9" s="1"/>
  <c r="AI24" i="9" s="1"/>
  <c r="AJ24" i="9" s="1"/>
  <c r="AK24" i="9" s="1"/>
  <c r="K6" i="25" l="1"/>
  <c r="L6" i="25" s="1"/>
  <c r="M6" i="25" s="1"/>
  <c r="N6" i="25" s="1"/>
  <c r="O6" i="25" s="1"/>
  <c r="P6" i="25" s="1"/>
  <c r="Q6" i="25" s="1"/>
  <c r="R6" i="25" s="1"/>
  <c r="S6" i="25" s="1"/>
  <c r="T6" i="25" s="1"/>
  <c r="U6" i="25" s="1"/>
  <c r="V6" i="25" s="1"/>
  <c r="W6" i="25" s="1"/>
  <c r="X6" i="25" s="1"/>
  <c r="Y6" i="25" s="1"/>
  <c r="Z6" i="25" s="1"/>
  <c r="AA6" i="25" s="1"/>
  <c r="AB6" i="25" s="1"/>
  <c r="AC6" i="25" s="1"/>
  <c r="AD6" i="25" s="1"/>
  <c r="AE6" i="25" s="1"/>
  <c r="AF6" i="25" s="1"/>
  <c r="AG6" i="25" s="1"/>
  <c r="AH6" i="25" s="1"/>
  <c r="AI6" i="25" s="1"/>
  <c r="AJ6" i="25" s="1"/>
  <c r="AK6" i="25" s="1"/>
  <c r="AL6" i="25" s="1"/>
  <c r="AM6" i="25" s="1"/>
  <c r="L5" i="25"/>
  <c r="M5" i="25" s="1"/>
  <c r="N5" i="25" s="1"/>
  <c r="O5" i="25" s="1"/>
  <c r="P5" i="25" s="1"/>
  <c r="Q5" i="25" s="1"/>
  <c r="R5" i="25" s="1"/>
  <c r="S5" i="25" s="1"/>
  <c r="T5" i="25" s="1"/>
  <c r="U5" i="25" s="1"/>
  <c r="V5" i="25" s="1"/>
  <c r="W5" i="25" s="1"/>
  <c r="X5" i="25" s="1"/>
  <c r="Y5" i="25" s="1"/>
  <c r="Z5" i="25" s="1"/>
  <c r="AA5" i="25" s="1"/>
  <c r="AB5" i="25" s="1"/>
  <c r="AC5" i="25" s="1"/>
  <c r="AD5" i="25" s="1"/>
  <c r="AE5" i="25" s="1"/>
  <c r="AF5" i="25" s="1"/>
  <c r="AG5" i="25" s="1"/>
  <c r="AH5" i="25" s="1"/>
  <c r="AI5" i="25" s="1"/>
  <c r="AJ5" i="25" s="1"/>
  <c r="AK5" i="25" s="1"/>
  <c r="AL5" i="25" s="1"/>
  <c r="AM5" i="25" s="1"/>
  <c r="L31" i="12"/>
  <c r="L30" i="12"/>
  <c r="J299" i="25"/>
  <c r="J411" i="25"/>
  <c r="J178" i="25"/>
  <c r="J185" i="25" s="1"/>
  <c r="J179" i="25"/>
  <c r="J298" i="25"/>
  <c r="J410" i="25"/>
  <c r="K386" i="25"/>
  <c r="K266" i="25"/>
  <c r="K444" i="25"/>
  <c r="K194" i="25"/>
  <c r="K462" i="25"/>
  <c r="K314" i="25"/>
  <c r="K480" i="25"/>
  <c r="K212" i="25"/>
  <c r="K498" i="25"/>
  <c r="K332" i="25"/>
  <c r="K230" i="25"/>
  <c r="K426" i="25"/>
  <c r="K368" i="25"/>
  <c r="K350" i="25"/>
  <c r="K248" i="25"/>
  <c r="H39" i="9"/>
  <c r="H31" i="9" s="1"/>
  <c r="K154" i="25"/>
  <c r="K118" i="25"/>
  <c r="K82" i="25"/>
  <c r="K136" i="25"/>
  <c r="K100" i="25"/>
  <c r="L7" i="25"/>
  <c r="N9" i="12"/>
  <c r="I25" i="9"/>
  <c r="H33" i="9" l="1"/>
  <c r="J16" i="25" s="1"/>
  <c r="J53" i="25"/>
  <c r="J14" i="25"/>
  <c r="H32" i="9"/>
  <c r="K299" i="25"/>
  <c r="K179" i="25"/>
  <c r="M31" i="12"/>
  <c r="M30" i="12"/>
  <c r="K411" i="25"/>
  <c r="J412" i="25"/>
  <c r="J400" i="25" s="1"/>
  <c r="J300" i="25"/>
  <c r="J288" i="25" s="1"/>
  <c r="J305" i="25"/>
  <c r="K67" i="25"/>
  <c r="J56" i="25"/>
  <c r="J417" i="25"/>
  <c r="J180" i="25"/>
  <c r="J168" i="25" s="1"/>
  <c r="L462" i="25"/>
  <c r="L314" i="25"/>
  <c r="L480" i="25"/>
  <c r="L498" i="25"/>
  <c r="L332" i="25"/>
  <c r="L230" i="25"/>
  <c r="L350" i="25"/>
  <c r="L266" i="25"/>
  <c r="L386" i="25"/>
  <c r="L444" i="25"/>
  <c r="L368" i="25"/>
  <c r="L212" i="25"/>
  <c r="L194" i="25"/>
  <c r="L248" i="25"/>
  <c r="L426" i="25"/>
  <c r="N30" i="12"/>
  <c r="N29" i="12"/>
  <c r="L154" i="25"/>
  <c r="L136" i="25"/>
  <c r="L100" i="25"/>
  <c r="L118" i="25"/>
  <c r="L82" i="25"/>
  <c r="M7" i="25"/>
  <c r="O9" i="12"/>
  <c r="J23" i="9"/>
  <c r="I26" i="9"/>
  <c r="J25" i="9"/>
  <c r="J15" i="25" l="1"/>
  <c r="I32" i="9"/>
  <c r="J32" i="9" s="1"/>
  <c r="J75" i="25"/>
  <c r="L179" i="25"/>
  <c r="J52" i="9"/>
  <c r="L410" i="25" s="1"/>
  <c r="N31" i="12"/>
  <c r="L67" i="25"/>
  <c r="L299" i="25"/>
  <c r="J285" i="25"/>
  <c r="J307" i="25" s="1"/>
  <c r="K298" i="25"/>
  <c r="K410" i="25"/>
  <c r="L411" i="25"/>
  <c r="M426" i="25"/>
  <c r="M480" i="25"/>
  <c r="M212" i="25"/>
  <c r="M498" i="25"/>
  <c r="M332" i="25"/>
  <c r="M230" i="25"/>
  <c r="M350" i="25"/>
  <c r="M248" i="25"/>
  <c r="M368" i="25"/>
  <c r="M462" i="25"/>
  <c r="M386" i="25"/>
  <c r="M266" i="25"/>
  <c r="M444" i="25"/>
  <c r="M194" i="25"/>
  <c r="M314" i="25"/>
  <c r="K66" i="25"/>
  <c r="K178" i="25"/>
  <c r="J39" i="9"/>
  <c r="I31" i="9"/>
  <c r="M136" i="25"/>
  <c r="M100" i="25"/>
  <c r="M118" i="25"/>
  <c r="M82" i="25"/>
  <c r="M154" i="25"/>
  <c r="N7" i="25"/>
  <c r="P9" i="12"/>
  <c r="K23" i="9"/>
  <c r="K25" i="9"/>
  <c r="J26" i="9"/>
  <c r="J80" i="25" l="1"/>
  <c r="J81" i="25" s="1"/>
  <c r="J76" i="25"/>
  <c r="M299" i="25"/>
  <c r="K52" i="9"/>
  <c r="M410" i="25" s="1"/>
  <c r="K32" i="9"/>
  <c r="L32" i="9" s="1"/>
  <c r="O30" i="12"/>
  <c r="O31" i="12"/>
  <c r="O29" i="12"/>
  <c r="M179" i="25"/>
  <c r="K165" i="25"/>
  <c r="K15" i="25"/>
  <c r="L417" i="25"/>
  <c r="L412" i="25"/>
  <c r="L400" i="25" s="1"/>
  <c r="L298" i="25"/>
  <c r="K417" i="25"/>
  <c r="K412" i="25"/>
  <c r="K400" i="25" s="1"/>
  <c r="J165" i="25"/>
  <c r="J187" i="25" s="1"/>
  <c r="J188" i="25" s="1"/>
  <c r="K305" i="25"/>
  <c r="K300" i="25"/>
  <c r="K288" i="25" s="1"/>
  <c r="J312" i="25"/>
  <c r="J313" i="25" s="1"/>
  <c r="J308" i="25"/>
  <c r="K14" i="25"/>
  <c r="K285" i="25"/>
  <c r="M411" i="25"/>
  <c r="M67" i="25"/>
  <c r="K68" i="25"/>
  <c r="N498" i="25"/>
  <c r="N332" i="25"/>
  <c r="N350" i="25"/>
  <c r="N386" i="25"/>
  <c r="N248" i="25"/>
  <c r="N368" i="25"/>
  <c r="N266" i="25"/>
  <c r="N444" i="25"/>
  <c r="N194" i="25"/>
  <c r="N480" i="25"/>
  <c r="N212" i="25"/>
  <c r="N426" i="25"/>
  <c r="N462" i="25"/>
  <c r="N230" i="25"/>
  <c r="N314" i="25"/>
  <c r="J397" i="25"/>
  <c r="K73" i="25"/>
  <c r="L66" i="25"/>
  <c r="L178" i="25"/>
  <c r="K185" i="25"/>
  <c r="K180" i="25"/>
  <c r="I33" i="9"/>
  <c r="K53" i="25"/>
  <c r="P29" i="12"/>
  <c r="K39" i="9"/>
  <c r="J31" i="9"/>
  <c r="N118" i="25"/>
  <c r="N82" i="25"/>
  <c r="N154" i="25"/>
  <c r="N136" i="25"/>
  <c r="N100" i="25"/>
  <c r="O7" i="25"/>
  <c r="Q9" i="12"/>
  <c r="L23" i="9"/>
  <c r="L52" i="9" s="1"/>
  <c r="K26" i="9"/>
  <c r="L25" i="9"/>
  <c r="J318" i="25" l="1"/>
  <c r="J86" i="25"/>
  <c r="J84" i="25"/>
  <c r="J91" i="25" s="1"/>
  <c r="K307" i="25"/>
  <c r="K308" i="25" s="1"/>
  <c r="P30" i="12"/>
  <c r="P31" i="12"/>
  <c r="K187" i="25"/>
  <c r="K192" i="25" s="1"/>
  <c r="K193" i="25" s="1"/>
  <c r="J192" i="25"/>
  <c r="J193" i="25" s="1"/>
  <c r="J196" i="25" s="1"/>
  <c r="J203" i="25" s="1"/>
  <c r="M417" i="25"/>
  <c r="M412" i="25"/>
  <c r="M400" i="25" s="1"/>
  <c r="N411" i="25"/>
  <c r="N67" i="25"/>
  <c r="L300" i="25"/>
  <c r="L288" i="25" s="1"/>
  <c r="L305" i="25"/>
  <c r="N179" i="25"/>
  <c r="J316" i="25"/>
  <c r="J323" i="25" s="1"/>
  <c r="J325" i="25" s="1"/>
  <c r="J330" i="25" s="1"/>
  <c r="J331" i="25" s="1"/>
  <c r="M298" i="25"/>
  <c r="L165" i="25"/>
  <c r="L15" i="25"/>
  <c r="L14" i="25"/>
  <c r="L285" i="25"/>
  <c r="N299" i="25"/>
  <c r="L73" i="25"/>
  <c r="O444" i="25"/>
  <c r="O230" i="25"/>
  <c r="O350" i="25"/>
  <c r="O248" i="25"/>
  <c r="O368" i="25"/>
  <c r="O386" i="25"/>
  <c r="O266" i="25"/>
  <c r="O498" i="25"/>
  <c r="O332" i="25"/>
  <c r="O480" i="25"/>
  <c r="O212" i="25"/>
  <c r="O462" i="25"/>
  <c r="O194" i="25"/>
  <c r="O314" i="25"/>
  <c r="O426" i="25"/>
  <c r="K16" i="25"/>
  <c r="K397" i="25"/>
  <c r="K419" i="25" s="1"/>
  <c r="J419" i="25"/>
  <c r="L68" i="25"/>
  <c r="K168" i="25"/>
  <c r="M66" i="25"/>
  <c r="M178" i="25"/>
  <c r="L185" i="25"/>
  <c r="L180" i="25"/>
  <c r="L168" i="25" s="1"/>
  <c r="J33" i="9"/>
  <c r="L16" i="25" s="1"/>
  <c r="L53" i="25"/>
  <c r="Q30" i="12"/>
  <c r="N410" i="25"/>
  <c r="L39" i="9"/>
  <c r="K31" i="9"/>
  <c r="K56" i="25"/>
  <c r="O154" i="25"/>
  <c r="O118" i="25"/>
  <c r="O82" i="25"/>
  <c r="O136" i="25"/>
  <c r="O100" i="25"/>
  <c r="P7" i="25"/>
  <c r="R9" i="12"/>
  <c r="M23" i="9"/>
  <c r="L26" i="9"/>
  <c r="M25" i="9"/>
  <c r="J198" i="25" l="1"/>
  <c r="O67" i="25"/>
  <c r="M52" i="9"/>
  <c r="M32" i="9"/>
  <c r="N32" i="9" s="1"/>
  <c r="K312" i="25"/>
  <c r="K313" i="25" s="1"/>
  <c r="K316" i="25" s="1"/>
  <c r="K323" i="25" s="1"/>
  <c r="K325" i="25" s="1"/>
  <c r="Q29" i="12"/>
  <c r="Q31" i="12"/>
  <c r="K188" i="25"/>
  <c r="K198" i="25" s="1"/>
  <c r="L307" i="25"/>
  <c r="L308" i="25" s="1"/>
  <c r="O411" i="25"/>
  <c r="L187" i="25"/>
  <c r="L188" i="25" s="1"/>
  <c r="J326" i="25"/>
  <c r="J334" i="25" s="1"/>
  <c r="J341" i="25" s="1"/>
  <c r="N417" i="25"/>
  <c r="N412" i="25"/>
  <c r="N400" i="25" s="1"/>
  <c r="O179" i="25"/>
  <c r="N298" i="25"/>
  <c r="M14" i="25"/>
  <c r="M285" i="25"/>
  <c r="M165" i="25"/>
  <c r="M15" i="25"/>
  <c r="M305" i="25"/>
  <c r="M300" i="25"/>
  <c r="M288" i="25" s="1"/>
  <c r="O299" i="25"/>
  <c r="P462" i="25"/>
  <c r="P314" i="25"/>
  <c r="P350" i="25"/>
  <c r="P368" i="25"/>
  <c r="P386" i="25"/>
  <c r="P266" i="25"/>
  <c r="P426" i="25"/>
  <c r="P498" i="25"/>
  <c r="P332" i="25"/>
  <c r="P194" i="25"/>
  <c r="P444" i="25"/>
  <c r="P480" i="25"/>
  <c r="P230" i="25"/>
  <c r="P212" i="25"/>
  <c r="P248" i="25"/>
  <c r="M73" i="25"/>
  <c r="J424" i="25"/>
  <c r="J425" i="25" s="1"/>
  <c r="K420" i="25"/>
  <c r="J420" i="25"/>
  <c r="K424" i="25"/>
  <c r="K425" i="25" s="1"/>
  <c r="L397" i="25"/>
  <c r="L419" i="25" s="1"/>
  <c r="L420" i="25" s="1"/>
  <c r="J205" i="25"/>
  <c r="N66" i="25"/>
  <c r="N178" i="25"/>
  <c r="M180" i="25"/>
  <c r="M185" i="25"/>
  <c r="M68" i="25"/>
  <c r="K33" i="9"/>
  <c r="M53" i="25"/>
  <c r="R31" i="12"/>
  <c r="R29" i="12"/>
  <c r="R30" i="12"/>
  <c r="O298" i="25"/>
  <c r="M39" i="9"/>
  <c r="L31" i="9"/>
  <c r="K75" i="25"/>
  <c r="K76" i="25" s="1"/>
  <c r="L56" i="25"/>
  <c r="P154" i="25"/>
  <c r="P136" i="25"/>
  <c r="P100" i="25"/>
  <c r="P118" i="25"/>
  <c r="P82" i="25"/>
  <c r="Q7" i="25"/>
  <c r="S9" i="12"/>
  <c r="N23" i="9"/>
  <c r="M26" i="9"/>
  <c r="N25" i="9"/>
  <c r="P299" i="25" l="1"/>
  <c r="N52" i="9"/>
  <c r="P410" i="25" s="1"/>
  <c r="K318" i="25"/>
  <c r="K196" i="25"/>
  <c r="K203" i="25" s="1"/>
  <c r="K205" i="25" s="1"/>
  <c r="J336" i="25"/>
  <c r="L192" i="25"/>
  <c r="L193" i="25" s="1"/>
  <c r="L196" i="25" s="1"/>
  <c r="L203" i="25" s="1"/>
  <c r="L205" i="25" s="1"/>
  <c r="L312" i="25"/>
  <c r="L313" i="25" s="1"/>
  <c r="L316" i="25" s="1"/>
  <c r="L323" i="25" s="1"/>
  <c r="L325" i="25" s="1"/>
  <c r="L326" i="25" s="1"/>
  <c r="P67" i="25"/>
  <c r="P411" i="25"/>
  <c r="P179" i="25"/>
  <c r="O305" i="25"/>
  <c r="O300" i="25"/>
  <c r="O288" i="25" s="1"/>
  <c r="N305" i="25"/>
  <c r="N300" i="25"/>
  <c r="N288" i="25" s="1"/>
  <c r="O410" i="25"/>
  <c r="N14" i="25"/>
  <c r="N285" i="25"/>
  <c r="M187" i="25"/>
  <c r="M188" i="25" s="1"/>
  <c r="N165" i="25"/>
  <c r="N15" i="25"/>
  <c r="M307" i="25"/>
  <c r="L424" i="25"/>
  <c r="L425" i="25" s="1"/>
  <c r="L428" i="25" s="1"/>
  <c r="J343" i="25"/>
  <c r="N73" i="25"/>
  <c r="N68" i="25"/>
  <c r="Q480" i="25"/>
  <c r="Q248" i="25"/>
  <c r="Q368" i="25"/>
  <c r="Q386" i="25"/>
  <c r="Q266" i="25"/>
  <c r="Q426" i="25"/>
  <c r="Q332" i="25"/>
  <c r="Q194" i="25"/>
  <c r="Q444" i="25"/>
  <c r="Q230" i="25"/>
  <c r="Q314" i="25"/>
  <c r="Q462" i="25"/>
  <c r="Q212" i="25"/>
  <c r="Q350" i="25"/>
  <c r="Q498" i="25"/>
  <c r="K330" i="25"/>
  <c r="K331" i="25" s="1"/>
  <c r="K326" i="25"/>
  <c r="K428" i="25"/>
  <c r="K430" i="25"/>
  <c r="M397" i="25"/>
  <c r="M16" i="25"/>
  <c r="J430" i="25"/>
  <c r="J428" i="25"/>
  <c r="J210" i="25"/>
  <c r="J211" i="25" s="1"/>
  <c r="J206" i="25"/>
  <c r="M168" i="25"/>
  <c r="N180" i="25"/>
  <c r="N168" i="25" s="1"/>
  <c r="N185" i="25"/>
  <c r="O66" i="25"/>
  <c r="O178" i="25"/>
  <c r="J93" i="25"/>
  <c r="L33" i="9"/>
  <c r="N53" i="25"/>
  <c r="S31" i="12"/>
  <c r="S29" i="12"/>
  <c r="S30" i="12"/>
  <c r="N39" i="9"/>
  <c r="N31" i="9" s="1"/>
  <c r="M31" i="9"/>
  <c r="O15" i="25"/>
  <c r="M56" i="25"/>
  <c r="K80" i="25"/>
  <c r="K81" i="25" s="1"/>
  <c r="K84" i="25" s="1"/>
  <c r="L75" i="25"/>
  <c r="L76" i="25" s="1"/>
  <c r="Q136" i="25"/>
  <c r="Q100" i="25"/>
  <c r="Q154" i="25"/>
  <c r="Q118" i="25"/>
  <c r="Q82" i="25"/>
  <c r="R7" i="25"/>
  <c r="T9" i="12"/>
  <c r="O23" i="9"/>
  <c r="O52" i="9" s="1"/>
  <c r="O25" i="9"/>
  <c r="N26" i="9"/>
  <c r="O32" i="9" l="1"/>
  <c r="L318" i="25"/>
  <c r="L198" i="25"/>
  <c r="L330" i="25"/>
  <c r="L331" i="25" s="1"/>
  <c r="L334" i="25" s="1"/>
  <c r="L341" i="25" s="1"/>
  <c r="L430" i="25"/>
  <c r="P298" i="25"/>
  <c r="P300" i="25" s="1"/>
  <c r="P288" i="25" s="1"/>
  <c r="M192" i="25"/>
  <c r="M193" i="25" s="1"/>
  <c r="M196" i="25" s="1"/>
  <c r="M203" i="25" s="1"/>
  <c r="M205" i="25" s="1"/>
  <c r="M206" i="25" s="1"/>
  <c r="N187" i="25"/>
  <c r="N188" i="25" s="1"/>
  <c r="P417" i="25"/>
  <c r="P412" i="25"/>
  <c r="P400" i="25" s="1"/>
  <c r="Q299" i="25"/>
  <c r="Q67" i="25"/>
  <c r="Q179" i="25"/>
  <c r="Q411" i="25"/>
  <c r="O417" i="25"/>
  <c r="O412" i="25"/>
  <c r="O400" i="25" s="1"/>
  <c r="O14" i="25"/>
  <c r="O285" i="25"/>
  <c r="O307" i="25" s="1"/>
  <c r="N307" i="25"/>
  <c r="M312" i="25"/>
  <c r="M313" i="25" s="1"/>
  <c r="M308" i="25"/>
  <c r="P14" i="25"/>
  <c r="P285" i="25"/>
  <c r="K336" i="25"/>
  <c r="K334" i="25"/>
  <c r="K341" i="25" s="1"/>
  <c r="R498" i="25"/>
  <c r="R332" i="25"/>
  <c r="R368" i="25"/>
  <c r="R386" i="25"/>
  <c r="R444" i="25"/>
  <c r="R426" i="25"/>
  <c r="R194" i="25"/>
  <c r="R212" i="25"/>
  <c r="R480" i="25"/>
  <c r="R230" i="25"/>
  <c r="R314" i="25"/>
  <c r="R266" i="25"/>
  <c r="R462" i="25"/>
  <c r="R350" i="25"/>
  <c r="R248" i="25"/>
  <c r="K435" i="25"/>
  <c r="K437" i="25" s="1"/>
  <c r="J348" i="25"/>
  <c r="J349" i="25" s="1"/>
  <c r="J344" i="25"/>
  <c r="J435" i="25"/>
  <c r="J437" i="25" s="1"/>
  <c r="O73" i="25"/>
  <c r="L435" i="25"/>
  <c r="L437" i="25" s="1"/>
  <c r="M419" i="25"/>
  <c r="N397" i="25"/>
  <c r="N419" i="25" s="1"/>
  <c r="N16" i="25"/>
  <c r="J216" i="25"/>
  <c r="J214" i="25"/>
  <c r="J221" i="25" s="1"/>
  <c r="K86" i="25"/>
  <c r="O180" i="25"/>
  <c r="O185" i="25"/>
  <c r="O68" i="25"/>
  <c r="P66" i="25"/>
  <c r="P178" i="25"/>
  <c r="K206" i="25"/>
  <c r="K210" i="25"/>
  <c r="K211" i="25" s="1"/>
  <c r="L210" i="25"/>
  <c r="L211" i="25" s="1"/>
  <c r="L206" i="25"/>
  <c r="O165" i="25"/>
  <c r="M33" i="9"/>
  <c r="O53" i="25"/>
  <c r="N33" i="9"/>
  <c r="P53" i="25"/>
  <c r="T29" i="12"/>
  <c r="T30" i="12"/>
  <c r="T31" i="12"/>
  <c r="O39" i="9"/>
  <c r="Q410" i="25"/>
  <c r="J98" i="25"/>
  <c r="J99" i="25" s="1"/>
  <c r="J94" i="25"/>
  <c r="L80" i="25"/>
  <c r="L81" i="25" s="1"/>
  <c r="L84" i="25" s="1"/>
  <c r="K91" i="25"/>
  <c r="K93" i="25" s="1"/>
  <c r="M75" i="25"/>
  <c r="M76" i="25" s="1"/>
  <c r="N56" i="25"/>
  <c r="R154" i="25"/>
  <c r="R118" i="25"/>
  <c r="R82" i="25"/>
  <c r="R136" i="25"/>
  <c r="R100" i="25"/>
  <c r="S7" i="25"/>
  <c r="U9" i="12"/>
  <c r="P23" i="9"/>
  <c r="O26" i="9"/>
  <c r="P25" i="9"/>
  <c r="J102" i="25" l="1"/>
  <c r="R299" i="25"/>
  <c r="P52" i="9"/>
  <c r="R298" i="25" s="1"/>
  <c r="R305" i="25" s="1"/>
  <c r="P32" i="9"/>
  <c r="L336" i="25"/>
  <c r="M198" i="25"/>
  <c r="N192" i="25"/>
  <c r="N193" i="25" s="1"/>
  <c r="N196" i="25" s="1"/>
  <c r="N203" i="25" s="1"/>
  <c r="N205" i="25" s="1"/>
  <c r="J104" i="25"/>
  <c r="P305" i="25"/>
  <c r="P307" i="25" s="1"/>
  <c r="P308" i="25" s="1"/>
  <c r="Q412" i="25"/>
  <c r="Q400" i="25" s="1"/>
  <c r="O312" i="25"/>
  <c r="O313" i="25" s="1"/>
  <c r="Q417" i="25"/>
  <c r="R67" i="25"/>
  <c r="R179" i="25"/>
  <c r="Q298" i="25"/>
  <c r="M316" i="25"/>
  <c r="M323" i="25" s="1"/>
  <c r="M325" i="25" s="1"/>
  <c r="M330" i="25" s="1"/>
  <c r="M331" i="25" s="1"/>
  <c r="M318" i="25"/>
  <c r="P165" i="25"/>
  <c r="P15" i="25"/>
  <c r="R411" i="25"/>
  <c r="N308" i="25"/>
  <c r="N312" i="25"/>
  <c r="N313" i="25" s="1"/>
  <c r="O308" i="25"/>
  <c r="L343" i="25"/>
  <c r="K343" i="25"/>
  <c r="J352" i="25"/>
  <c r="J359" i="25" s="1"/>
  <c r="J354" i="25"/>
  <c r="P73" i="25"/>
  <c r="S230" i="25"/>
  <c r="S386" i="25"/>
  <c r="S266" i="25"/>
  <c r="S426" i="25"/>
  <c r="S444" i="25"/>
  <c r="S194" i="25"/>
  <c r="S462" i="25"/>
  <c r="S212" i="25"/>
  <c r="S480" i="25"/>
  <c r="S314" i="25"/>
  <c r="S368" i="25"/>
  <c r="S350" i="25"/>
  <c r="S248" i="25"/>
  <c r="S498" i="25"/>
  <c r="S332" i="25"/>
  <c r="P397" i="25"/>
  <c r="P419" i="25" s="1"/>
  <c r="P16" i="25"/>
  <c r="O397" i="25"/>
  <c r="O419" i="25" s="1"/>
  <c r="O16" i="25"/>
  <c r="K438" i="25"/>
  <c r="J438" i="25"/>
  <c r="K442" i="25"/>
  <c r="K443" i="25" s="1"/>
  <c r="L438" i="25"/>
  <c r="L442" i="25"/>
  <c r="L443" i="25" s="1"/>
  <c r="J442" i="25"/>
  <c r="J443" i="25" s="1"/>
  <c r="N424" i="25"/>
  <c r="N425" i="25" s="1"/>
  <c r="M420" i="25"/>
  <c r="N420" i="25"/>
  <c r="M424" i="25"/>
  <c r="M425" i="25" s="1"/>
  <c r="J223" i="25"/>
  <c r="L86" i="25"/>
  <c r="Q66" i="25"/>
  <c r="Q178" i="25"/>
  <c r="P68" i="25"/>
  <c r="O168" i="25"/>
  <c r="P180" i="25"/>
  <c r="P168" i="25" s="1"/>
  <c r="P185" i="25"/>
  <c r="M210" i="25"/>
  <c r="M211" i="25" s="1"/>
  <c r="M214" i="25" s="1"/>
  <c r="M221" i="25" s="1"/>
  <c r="L216" i="25"/>
  <c r="L214" i="25"/>
  <c r="L221" i="25" s="1"/>
  <c r="K216" i="25"/>
  <c r="K214" i="25"/>
  <c r="K221" i="25" s="1"/>
  <c r="O187" i="25"/>
  <c r="U30" i="12"/>
  <c r="U29" i="12"/>
  <c r="U31" i="12"/>
  <c r="P39" i="9"/>
  <c r="P31" i="9" s="1"/>
  <c r="R14" i="25" s="1"/>
  <c r="O31" i="9"/>
  <c r="Q15" i="25"/>
  <c r="O56" i="25"/>
  <c r="M80" i="25"/>
  <c r="M81" i="25" s="1"/>
  <c r="M84" i="25" s="1"/>
  <c r="N75" i="25"/>
  <c r="N80" i="25" s="1"/>
  <c r="N81" i="25" s="1"/>
  <c r="L91" i="25"/>
  <c r="L93" i="25" s="1"/>
  <c r="L98" i="25" s="1"/>
  <c r="L99" i="25" s="1"/>
  <c r="K94" i="25"/>
  <c r="K98" i="25"/>
  <c r="K99" i="25" s="1"/>
  <c r="O75" i="25"/>
  <c r="S154" i="25"/>
  <c r="S118" i="25"/>
  <c r="S82" i="25"/>
  <c r="S136" i="25"/>
  <c r="S100" i="25"/>
  <c r="T7" i="25"/>
  <c r="V9" i="12"/>
  <c r="Q23" i="9"/>
  <c r="P26" i="9"/>
  <c r="Q25" i="9"/>
  <c r="S299" i="25" l="1"/>
  <c r="Q52" i="9"/>
  <c r="Q32" i="9"/>
  <c r="P312" i="25"/>
  <c r="P313" i="25" s="1"/>
  <c r="P316" i="25" s="1"/>
  <c r="P323" i="25" s="1"/>
  <c r="N198" i="25"/>
  <c r="P420" i="25"/>
  <c r="M216" i="25"/>
  <c r="M326" i="25"/>
  <c r="M336" i="25" s="1"/>
  <c r="S179" i="25"/>
  <c r="R410" i="25"/>
  <c r="Q285" i="25"/>
  <c r="Q14" i="25"/>
  <c r="R285" i="25"/>
  <c r="R307" i="25" s="1"/>
  <c r="P187" i="25"/>
  <c r="P192" i="25" s="1"/>
  <c r="P193" i="25" s="1"/>
  <c r="S411" i="25"/>
  <c r="Q300" i="25"/>
  <c r="Q288" i="25" s="1"/>
  <c r="Q305" i="25"/>
  <c r="O318" i="25"/>
  <c r="O316" i="25"/>
  <c r="O323" i="25" s="1"/>
  <c r="O325" i="25" s="1"/>
  <c r="S67" i="25"/>
  <c r="N316" i="25"/>
  <c r="N323" i="25" s="1"/>
  <c r="N325" i="25" s="1"/>
  <c r="N326" i="25" s="1"/>
  <c r="N318" i="25"/>
  <c r="R300" i="25"/>
  <c r="R288" i="25" s="1"/>
  <c r="K348" i="25"/>
  <c r="K349" i="25" s="1"/>
  <c r="L344" i="25"/>
  <c r="L348" i="25"/>
  <c r="L349" i="25" s="1"/>
  <c r="K344" i="25"/>
  <c r="P318" i="25"/>
  <c r="O420" i="25"/>
  <c r="P424" i="25"/>
  <c r="P425" i="25" s="1"/>
  <c r="J361" i="25"/>
  <c r="T350" i="25"/>
  <c r="T426" i="25"/>
  <c r="T444" i="25"/>
  <c r="T194" i="25"/>
  <c r="T462" i="25"/>
  <c r="T314" i="25"/>
  <c r="T480" i="25"/>
  <c r="T386" i="25"/>
  <c r="T212" i="25"/>
  <c r="T368" i="25"/>
  <c r="T248" i="25"/>
  <c r="T332" i="25"/>
  <c r="T230" i="25"/>
  <c r="T266" i="25"/>
  <c r="T498" i="25"/>
  <c r="Q68" i="25"/>
  <c r="Q56" i="25" s="1"/>
  <c r="N430" i="25"/>
  <c r="N428" i="25"/>
  <c r="K448" i="25"/>
  <c r="K446" i="25"/>
  <c r="J448" i="25"/>
  <c r="J446" i="25"/>
  <c r="M430" i="25"/>
  <c r="M428" i="25"/>
  <c r="L446" i="25"/>
  <c r="L448" i="25"/>
  <c r="O424" i="25"/>
  <c r="O425" i="25" s="1"/>
  <c r="K104" i="25"/>
  <c r="J224" i="25"/>
  <c r="J228" i="25"/>
  <c r="J229" i="25" s="1"/>
  <c r="Q73" i="25"/>
  <c r="R66" i="25"/>
  <c r="R178" i="25"/>
  <c r="Q180" i="25"/>
  <c r="Q185" i="25"/>
  <c r="O192" i="25"/>
  <c r="O193" i="25" s="1"/>
  <c r="O188" i="25"/>
  <c r="Q165" i="25"/>
  <c r="L223" i="25"/>
  <c r="K223" i="25"/>
  <c r="M223" i="25"/>
  <c r="N206" i="25"/>
  <c r="N210" i="25"/>
  <c r="N211" i="25" s="1"/>
  <c r="M86" i="25"/>
  <c r="M91" i="25"/>
  <c r="M93" i="25" s="1"/>
  <c r="M98" i="25" s="1"/>
  <c r="M99" i="25" s="1"/>
  <c r="J109" i="25"/>
  <c r="J111" i="25" s="1"/>
  <c r="J112" i="25" s="1"/>
  <c r="O33" i="9"/>
  <c r="Q53" i="25"/>
  <c r="P33" i="9"/>
  <c r="R53" i="25"/>
  <c r="V30" i="12"/>
  <c r="V29" i="12"/>
  <c r="V31" i="12"/>
  <c r="Q39" i="9"/>
  <c r="L94" i="25"/>
  <c r="O80" i="25"/>
  <c r="O81" i="25" s="1"/>
  <c r="O76" i="25"/>
  <c r="K102" i="25"/>
  <c r="N76" i="25"/>
  <c r="N86" i="25" s="1"/>
  <c r="P56" i="25"/>
  <c r="T154" i="25"/>
  <c r="T136" i="25"/>
  <c r="T100" i="25"/>
  <c r="T118" i="25"/>
  <c r="T82" i="25"/>
  <c r="U7" i="25"/>
  <c r="W9" i="12"/>
  <c r="R23" i="9"/>
  <c r="Q26" i="9"/>
  <c r="R25" i="9"/>
  <c r="T67" i="25" l="1"/>
  <c r="R52" i="9"/>
  <c r="R32" i="9"/>
  <c r="P428" i="25"/>
  <c r="P435" i="25" s="1"/>
  <c r="P437" i="25" s="1"/>
  <c r="Q307" i="25"/>
  <c r="Q312" i="25" s="1"/>
  <c r="Q313" i="25" s="1"/>
  <c r="M334" i="25"/>
  <c r="M341" i="25" s="1"/>
  <c r="M343" i="25" s="1"/>
  <c r="P188" i="25"/>
  <c r="P196" i="25" s="1"/>
  <c r="P203" i="25" s="1"/>
  <c r="N330" i="25"/>
  <c r="N331" i="25" s="1"/>
  <c r="N334" i="25" s="1"/>
  <c r="N341" i="25" s="1"/>
  <c r="O86" i="25"/>
  <c r="P430" i="25"/>
  <c r="N216" i="25"/>
  <c r="O330" i="25"/>
  <c r="O331" i="25" s="1"/>
  <c r="O326" i="25"/>
  <c r="O428" i="25"/>
  <c r="O435" i="25" s="1"/>
  <c r="O437" i="25" s="1"/>
  <c r="T179" i="25"/>
  <c r="T299" i="25"/>
  <c r="S298" i="25"/>
  <c r="S410" i="25"/>
  <c r="R165" i="25"/>
  <c r="R15" i="25"/>
  <c r="R417" i="25"/>
  <c r="R412" i="25"/>
  <c r="R400" i="25" s="1"/>
  <c r="T411" i="25"/>
  <c r="L453" i="25"/>
  <c r="L455" i="25" s="1"/>
  <c r="M435" i="25"/>
  <c r="M437" i="25" s="1"/>
  <c r="L354" i="25"/>
  <c r="L352" i="25"/>
  <c r="L359" i="25" s="1"/>
  <c r="J453" i="25"/>
  <c r="J455" i="25" s="1"/>
  <c r="K453" i="25"/>
  <c r="K455" i="25" s="1"/>
  <c r="P325" i="25"/>
  <c r="K352" i="25"/>
  <c r="K359" i="25" s="1"/>
  <c r="K354" i="25"/>
  <c r="N435" i="25"/>
  <c r="N437" i="25" s="1"/>
  <c r="R68" i="25"/>
  <c r="U248" i="25"/>
  <c r="U426" i="25"/>
  <c r="U444" i="25"/>
  <c r="U194" i="25"/>
  <c r="U332" i="25"/>
  <c r="U462" i="25"/>
  <c r="U314" i="25"/>
  <c r="U480" i="25"/>
  <c r="U212" i="25"/>
  <c r="U498" i="25"/>
  <c r="U230" i="25"/>
  <c r="U368" i="25"/>
  <c r="U350" i="25"/>
  <c r="U386" i="25"/>
  <c r="U266" i="25"/>
  <c r="J362" i="25"/>
  <c r="J366" i="25"/>
  <c r="J367" i="25" s="1"/>
  <c r="R73" i="25"/>
  <c r="R397" i="25"/>
  <c r="R16" i="25"/>
  <c r="Q16" i="25"/>
  <c r="Q397" i="25"/>
  <c r="O430" i="25"/>
  <c r="N214" i="25"/>
  <c r="N221" i="25" s="1"/>
  <c r="N223" i="25" s="1"/>
  <c r="N228" i="25" s="1"/>
  <c r="N229" i="25" s="1"/>
  <c r="Q187" i="25"/>
  <c r="Q192" i="25" s="1"/>
  <c r="Q193" i="25" s="1"/>
  <c r="J234" i="25"/>
  <c r="J232" i="25"/>
  <c r="J239" i="25" s="1"/>
  <c r="S66" i="25"/>
  <c r="S178" i="25"/>
  <c r="Q168" i="25"/>
  <c r="R180" i="25"/>
  <c r="R168" i="25" s="1"/>
  <c r="R185" i="25"/>
  <c r="L224" i="25"/>
  <c r="K224" i="25"/>
  <c r="M228" i="25"/>
  <c r="M229" i="25" s="1"/>
  <c r="K228" i="25"/>
  <c r="K229" i="25" s="1"/>
  <c r="M224" i="25"/>
  <c r="L228" i="25"/>
  <c r="L229" i="25" s="1"/>
  <c r="O198" i="25"/>
  <c r="O196" i="25"/>
  <c r="O203" i="25" s="1"/>
  <c r="L102" i="25"/>
  <c r="L104" i="25"/>
  <c r="J116" i="25"/>
  <c r="J117" i="25" s="1"/>
  <c r="J120" i="25" s="1"/>
  <c r="W31" i="12"/>
  <c r="W30" i="12"/>
  <c r="W29" i="12"/>
  <c r="R39" i="9"/>
  <c r="T410" i="25"/>
  <c r="Q31" i="9"/>
  <c r="N84" i="25"/>
  <c r="O84" i="25"/>
  <c r="M94" i="25"/>
  <c r="P75" i="25"/>
  <c r="P76" i="25" s="1"/>
  <c r="K109" i="25"/>
  <c r="K111" i="25" s="1"/>
  <c r="Q75" i="25"/>
  <c r="U136" i="25"/>
  <c r="U100" i="25"/>
  <c r="U118" i="25"/>
  <c r="U82" i="25"/>
  <c r="U154" i="25"/>
  <c r="V7" i="25"/>
  <c r="X9" i="12"/>
  <c r="S23" i="9"/>
  <c r="S25" i="9"/>
  <c r="R26" i="9"/>
  <c r="S32" i="9" l="1"/>
  <c r="U179" i="25"/>
  <c r="S52" i="9"/>
  <c r="Q308" i="25"/>
  <c r="Q318" i="25" s="1"/>
  <c r="R312" i="25"/>
  <c r="R313" i="25" s="1"/>
  <c r="R308" i="25"/>
  <c r="P198" i="25"/>
  <c r="T412" i="25"/>
  <c r="T400" i="25" s="1"/>
  <c r="N336" i="25"/>
  <c r="O334" i="25"/>
  <c r="O341" i="25" s="1"/>
  <c r="O343" i="25" s="1"/>
  <c r="L234" i="25"/>
  <c r="J122" i="25"/>
  <c r="O336" i="25"/>
  <c r="U411" i="25"/>
  <c r="U299" i="25"/>
  <c r="T417" i="25"/>
  <c r="R419" i="25"/>
  <c r="S305" i="25"/>
  <c r="S300" i="25"/>
  <c r="S288" i="25" s="1"/>
  <c r="S285" i="25"/>
  <c r="S14" i="25"/>
  <c r="S412" i="25"/>
  <c r="S400" i="25" s="1"/>
  <c r="S417" i="25"/>
  <c r="S165" i="25"/>
  <c r="S15" i="25"/>
  <c r="T298" i="25"/>
  <c r="R187" i="25"/>
  <c r="R192" i="25" s="1"/>
  <c r="R193" i="25" s="1"/>
  <c r="U67" i="25"/>
  <c r="S68" i="25"/>
  <c r="S56" i="25" s="1"/>
  <c r="L361" i="25"/>
  <c r="M344" i="25"/>
  <c r="M348" i="25"/>
  <c r="M349" i="25" s="1"/>
  <c r="J372" i="25"/>
  <c r="J370" i="25"/>
  <c r="J377" i="25" s="1"/>
  <c r="J379" i="25" s="1"/>
  <c r="N343" i="25"/>
  <c r="N344" i="25" s="1"/>
  <c r="J127" i="25"/>
  <c r="J129" i="25" s="1"/>
  <c r="J130" i="25" s="1"/>
  <c r="K361" i="25"/>
  <c r="V368" i="25"/>
  <c r="V444" i="25"/>
  <c r="V462" i="25"/>
  <c r="V314" i="25"/>
  <c r="V480" i="25"/>
  <c r="V212" i="25"/>
  <c r="V498" i="25"/>
  <c r="V332" i="25"/>
  <c r="V194" i="25"/>
  <c r="V230" i="25"/>
  <c r="V350" i="25"/>
  <c r="V248" i="25"/>
  <c r="V386" i="25"/>
  <c r="V426" i="25"/>
  <c r="V266" i="25"/>
  <c r="L109" i="25"/>
  <c r="L111" i="25" s="1"/>
  <c r="L116" i="25" s="1"/>
  <c r="L117" i="25" s="1"/>
  <c r="P330" i="25"/>
  <c r="P331" i="25" s="1"/>
  <c r="P326" i="25"/>
  <c r="J460" i="25"/>
  <c r="J461" i="25" s="1"/>
  <c r="L460" i="25"/>
  <c r="L461" i="25" s="1"/>
  <c r="K456" i="25"/>
  <c r="L456" i="25"/>
  <c r="J456" i="25"/>
  <c r="K460" i="25"/>
  <c r="K461" i="25" s="1"/>
  <c r="O442" i="25"/>
  <c r="O443" i="25" s="1"/>
  <c r="O438" i="25"/>
  <c r="N438" i="25"/>
  <c r="P438" i="25"/>
  <c r="P442" i="25"/>
  <c r="P443" i="25" s="1"/>
  <c r="N442" i="25"/>
  <c r="N443" i="25" s="1"/>
  <c r="M442" i="25"/>
  <c r="M443" i="25" s="1"/>
  <c r="M438" i="25"/>
  <c r="Q188" i="25"/>
  <c r="Q198" i="25" s="1"/>
  <c r="Q419" i="25"/>
  <c r="S73" i="25"/>
  <c r="J241" i="25"/>
  <c r="S185" i="25"/>
  <c r="S180" i="25"/>
  <c r="T66" i="25"/>
  <c r="T178" i="25"/>
  <c r="N224" i="25"/>
  <c r="N232" i="25" s="1"/>
  <c r="N239" i="25" s="1"/>
  <c r="M102" i="25"/>
  <c r="M104" i="25"/>
  <c r="M234" i="25"/>
  <c r="M232" i="25"/>
  <c r="M239" i="25" s="1"/>
  <c r="P205" i="25"/>
  <c r="K232" i="25"/>
  <c r="K239" i="25" s="1"/>
  <c r="K234" i="25"/>
  <c r="O205" i="25"/>
  <c r="L232" i="25"/>
  <c r="L239" i="25" s="1"/>
  <c r="O91" i="25"/>
  <c r="O93" i="25" s="1"/>
  <c r="N91" i="25"/>
  <c r="N93" i="25" s="1"/>
  <c r="N98" i="25" s="1"/>
  <c r="N99" i="25" s="1"/>
  <c r="Q33" i="9"/>
  <c r="S53" i="25"/>
  <c r="X30" i="12"/>
  <c r="X29" i="12"/>
  <c r="X31" i="12"/>
  <c r="S39" i="9"/>
  <c r="U298" i="25"/>
  <c r="U305" i="25" s="1"/>
  <c r="R31" i="9"/>
  <c r="P80" i="25"/>
  <c r="P81" i="25" s="1"/>
  <c r="P84" i="25" s="1"/>
  <c r="R56" i="25"/>
  <c r="Q80" i="25"/>
  <c r="Q81" i="25" s="1"/>
  <c r="Q76" i="25"/>
  <c r="K116" i="25"/>
  <c r="K117" i="25" s="1"/>
  <c r="K112" i="25"/>
  <c r="R75" i="25"/>
  <c r="R76" i="25" s="1"/>
  <c r="V118" i="25"/>
  <c r="V82" i="25"/>
  <c r="V154" i="25"/>
  <c r="V136" i="25"/>
  <c r="V100" i="25"/>
  <c r="W7" i="25"/>
  <c r="Y9" i="12"/>
  <c r="T23" i="9"/>
  <c r="S26" i="9"/>
  <c r="T25" i="9"/>
  <c r="V299" i="25" l="1"/>
  <c r="T52" i="9"/>
  <c r="V298" i="25" s="1"/>
  <c r="T32" i="9"/>
  <c r="Q316" i="25"/>
  <c r="Q323" i="25" s="1"/>
  <c r="Q325" i="25" s="1"/>
  <c r="Q326" i="25" s="1"/>
  <c r="R318" i="25"/>
  <c r="R316" i="25"/>
  <c r="R323" i="25" s="1"/>
  <c r="R325" i="25" s="1"/>
  <c r="R188" i="25"/>
  <c r="R198" i="25" s="1"/>
  <c r="K122" i="25"/>
  <c r="S307" i="25"/>
  <c r="S312" i="25" s="1"/>
  <c r="S313" i="25" s="1"/>
  <c r="J134" i="25"/>
  <c r="J135" i="25" s="1"/>
  <c r="J138" i="25" s="1"/>
  <c r="O344" i="25"/>
  <c r="N348" i="25"/>
  <c r="N349" i="25" s="1"/>
  <c r="N352" i="25" s="1"/>
  <c r="N359" i="25" s="1"/>
  <c r="V411" i="25"/>
  <c r="T285" i="25"/>
  <c r="T14" i="25"/>
  <c r="U300" i="25"/>
  <c r="U288" i="25" s="1"/>
  <c r="U410" i="25"/>
  <c r="V67" i="25"/>
  <c r="T165" i="25"/>
  <c r="T15" i="25"/>
  <c r="V179" i="25"/>
  <c r="S187" i="25"/>
  <c r="S188" i="25" s="1"/>
  <c r="T305" i="25"/>
  <c r="T300" i="25"/>
  <c r="T288" i="25" s="1"/>
  <c r="L112" i="25"/>
  <c r="L122" i="25" s="1"/>
  <c r="M352" i="25"/>
  <c r="M359" i="25" s="1"/>
  <c r="M354" i="25"/>
  <c r="J384" i="25"/>
  <c r="J385" i="25" s="1"/>
  <c r="J380" i="25"/>
  <c r="O348" i="25"/>
  <c r="O349" i="25" s="1"/>
  <c r="P334" i="25"/>
  <c r="P341" i="25" s="1"/>
  <c r="P336" i="25"/>
  <c r="T73" i="25"/>
  <c r="L362" i="25"/>
  <c r="K362" i="25"/>
  <c r="L366" i="25"/>
  <c r="L367" i="25" s="1"/>
  <c r="K366" i="25"/>
  <c r="K367" i="25" s="1"/>
  <c r="W386" i="25"/>
  <c r="W266" i="25"/>
  <c r="W444" i="25"/>
  <c r="W194" i="25"/>
  <c r="W462" i="25"/>
  <c r="W314" i="25"/>
  <c r="W480" i="25"/>
  <c r="W212" i="25"/>
  <c r="W350" i="25"/>
  <c r="W498" i="25"/>
  <c r="W332" i="25"/>
  <c r="W230" i="25"/>
  <c r="W368" i="25"/>
  <c r="W426" i="25"/>
  <c r="W248" i="25"/>
  <c r="M109" i="25"/>
  <c r="M111" i="25" s="1"/>
  <c r="M116" i="25" s="1"/>
  <c r="M117" i="25" s="1"/>
  <c r="L466" i="25"/>
  <c r="L464" i="25"/>
  <c r="M446" i="25"/>
  <c r="M448" i="25"/>
  <c r="N448" i="25"/>
  <c r="N446" i="25"/>
  <c r="K466" i="25"/>
  <c r="K464" i="25"/>
  <c r="O448" i="25"/>
  <c r="O446" i="25"/>
  <c r="Q196" i="25"/>
  <c r="Q203" i="25" s="1"/>
  <c r="Q205" i="25" s="1"/>
  <c r="Q210" i="25" s="1"/>
  <c r="Q211" i="25" s="1"/>
  <c r="S397" i="25"/>
  <c r="S419" i="25" s="1"/>
  <c r="S16" i="25"/>
  <c r="R424" i="25"/>
  <c r="R425" i="25" s="1"/>
  <c r="Q424" i="25"/>
  <c r="Q425" i="25" s="1"/>
  <c r="Q420" i="25"/>
  <c r="R420" i="25"/>
  <c r="P448" i="25"/>
  <c r="P446" i="25"/>
  <c r="J466" i="25"/>
  <c r="J464" i="25"/>
  <c r="J246" i="25"/>
  <c r="J247" i="25" s="1"/>
  <c r="J242" i="25"/>
  <c r="N234" i="25"/>
  <c r="S168" i="25"/>
  <c r="U66" i="25"/>
  <c r="U178" i="25"/>
  <c r="T185" i="25"/>
  <c r="T180" i="25"/>
  <c r="T168" i="25" s="1"/>
  <c r="T68" i="25"/>
  <c r="P86" i="25"/>
  <c r="M241" i="25"/>
  <c r="L241" i="25"/>
  <c r="Q86" i="25"/>
  <c r="P206" i="25"/>
  <c r="O210" i="25"/>
  <c r="O211" i="25" s="1"/>
  <c r="P210" i="25"/>
  <c r="P211" i="25" s="1"/>
  <c r="O206" i="25"/>
  <c r="N241" i="25"/>
  <c r="K241" i="25"/>
  <c r="O98" i="25"/>
  <c r="O99" i="25" s="1"/>
  <c r="O94" i="25"/>
  <c r="N94" i="25"/>
  <c r="R33" i="9"/>
  <c r="T53" i="25"/>
  <c r="Y30" i="12"/>
  <c r="Y31" i="12"/>
  <c r="Y29" i="12"/>
  <c r="T39" i="9"/>
  <c r="T31" i="9" s="1"/>
  <c r="V285" i="25" s="1"/>
  <c r="S31" i="9"/>
  <c r="U15" i="25"/>
  <c r="Q84" i="25"/>
  <c r="P91" i="25"/>
  <c r="P93" i="25" s="1"/>
  <c r="K120" i="25"/>
  <c r="R80" i="25"/>
  <c r="R81" i="25" s="1"/>
  <c r="R84" i="25" s="1"/>
  <c r="W154" i="25"/>
  <c r="W118" i="25"/>
  <c r="W82" i="25"/>
  <c r="W136" i="25"/>
  <c r="W100" i="25"/>
  <c r="X7" i="25"/>
  <c r="U23" i="9"/>
  <c r="Z9" i="12"/>
  <c r="T26" i="9"/>
  <c r="U25" i="9"/>
  <c r="U32" i="9" l="1"/>
  <c r="W411" i="25"/>
  <c r="U52" i="9"/>
  <c r="J145" i="25"/>
  <c r="J147" i="25" s="1"/>
  <c r="J152" i="25" s="1"/>
  <c r="J153" i="25" s="1"/>
  <c r="Q330" i="25"/>
  <c r="Q331" i="25" s="1"/>
  <c r="Q334" i="25" s="1"/>
  <c r="Q341" i="25" s="1"/>
  <c r="Q343" i="25" s="1"/>
  <c r="R330" i="25"/>
  <c r="R331" i="25" s="1"/>
  <c r="R326" i="25"/>
  <c r="R196" i="25"/>
  <c r="R203" i="25" s="1"/>
  <c r="R205" i="25" s="1"/>
  <c r="S308" i="25"/>
  <c r="S318" i="25" s="1"/>
  <c r="S192" i="25"/>
  <c r="S193" i="25" s="1"/>
  <c r="S196" i="25" s="1"/>
  <c r="S203" i="25" s="1"/>
  <c r="S205" i="25" s="1"/>
  <c r="O352" i="25"/>
  <c r="O359" i="25" s="1"/>
  <c r="O361" i="25" s="1"/>
  <c r="O354" i="25"/>
  <c r="O216" i="25"/>
  <c r="N354" i="25"/>
  <c r="J140" i="25"/>
  <c r="L120" i="25"/>
  <c r="L127" i="25" s="1"/>
  <c r="L129" i="25" s="1"/>
  <c r="W299" i="25"/>
  <c r="P214" i="25"/>
  <c r="P221" i="25" s="1"/>
  <c r="P223" i="25" s="1"/>
  <c r="T307" i="25"/>
  <c r="V305" i="25"/>
  <c r="V307" i="25" s="1"/>
  <c r="V300" i="25"/>
  <c r="V288" i="25" s="1"/>
  <c r="U14" i="25"/>
  <c r="U285" i="25"/>
  <c r="U307" i="25" s="1"/>
  <c r="U412" i="25"/>
  <c r="U400" i="25" s="1"/>
  <c r="U417" i="25"/>
  <c r="W179" i="25"/>
  <c r="T187" i="25"/>
  <c r="T188" i="25" s="1"/>
  <c r="M112" i="25"/>
  <c r="M122" i="25" s="1"/>
  <c r="V410" i="25"/>
  <c r="V14" i="25"/>
  <c r="W67" i="25"/>
  <c r="P453" i="25"/>
  <c r="P455" i="25" s="1"/>
  <c r="P343" i="25"/>
  <c r="M361" i="25"/>
  <c r="N453" i="25"/>
  <c r="N455" i="25" s="1"/>
  <c r="K370" i="25"/>
  <c r="K377" i="25" s="1"/>
  <c r="K379" i="25" s="1"/>
  <c r="K372" i="25"/>
  <c r="J390" i="25"/>
  <c r="J388" i="25"/>
  <c r="J283" i="25" s="1"/>
  <c r="L370" i="25"/>
  <c r="L377" i="25" s="1"/>
  <c r="L379" i="25" s="1"/>
  <c r="L372" i="25"/>
  <c r="L471" i="25"/>
  <c r="L473" i="25" s="1"/>
  <c r="M453" i="25"/>
  <c r="M455" i="25" s="1"/>
  <c r="X462" i="25"/>
  <c r="X314" i="25"/>
  <c r="X480" i="25"/>
  <c r="X498" i="25"/>
  <c r="X332" i="25"/>
  <c r="X230" i="25"/>
  <c r="X350" i="25"/>
  <c r="X368" i="25"/>
  <c r="X444" i="25"/>
  <c r="X248" i="25"/>
  <c r="X426" i="25"/>
  <c r="X266" i="25"/>
  <c r="X212" i="25"/>
  <c r="X386" i="25"/>
  <c r="X194" i="25"/>
  <c r="O453" i="25"/>
  <c r="O455" i="25" s="1"/>
  <c r="N361" i="25"/>
  <c r="U73" i="25"/>
  <c r="J471" i="25"/>
  <c r="J473" i="25" s="1"/>
  <c r="K471" i="25"/>
  <c r="K473" i="25" s="1"/>
  <c r="S424" i="25"/>
  <c r="S425" i="25" s="1"/>
  <c r="R430" i="25"/>
  <c r="R428" i="25"/>
  <c r="Q428" i="25"/>
  <c r="Q430" i="25"/>
  <c r="S420" i="25"/>
  <c r="T397" i="25"/>
  <c r="T419" i="25" s="1"/>
  <c r="T16" i="25"/>
  <c r="J250" i="25"/>
  <c r="J257" i="25" s="1"/>
  <c r="J259" i="25" s="1"/>
  <c r="J252" i="25"/>
  <c r="P216" i="25"/>
  <c r="U68" i="25"/>
  <c r="U56" i="25" s="1"/>
  <c r="O104" i="25"/>
  <c r="Q206" i="25"/>
  <c r="Q214" i="25" s="1"/>
  <c r="Q221" i="25" s="1"/>
  <c r="U185" i="25"/>
  <c r="U180" i="25"/>
  <c r="U168" i="25" s="1"/>
  <c r="V66" i="25"/>
  <c r="V178" i="25"/>
  <c r="K246" i="25"/>
  <c r="K247" i="25" s="1"/>
  <c r="L246" i="25"/>
  <c r="L247" i="25" s="1"/>
  <c r="L242" i="25"/>
  <c r="N242" i="25"/>
  <c r="M242" i="25"/>
  <c r="K242" i="25"/>
  <c r="N246" i="25"/>
  <c r="N247" i="25" s="1"/>
  <c r="M246" i="25"/>
  <c r="M247" i="25" s="1"/>
  <c r="R86" i="25"/>
  <c r="O102" i="25"/>
  <c r="N102" i="25"/>
  <c r="N104" i="25"/>
  <c r="U165" i="25"/>
  <c r="O214" i="25"/>
  <c r="O221" i="25" s="1"/>
  <c r="Q91" i="25"/>
  <c r="Q93" i="25" s="1"/>
  <c r="Q94" i="25" s="1"/>
  <c r="S33" i="9"/>
  <c r="U53" i="25"/>
  <c r="T33" i="9"/>
  <c r="V53" i="25"/>
  <c r="Z31" i="12"/>
  <c r="Z29" i="12"/>
  <c r="Z30" i="12"/>
  <c r="W410" i="25"/>
  <c r="W412" i="25" s="1"/>
  <c r="W400" i="25" s="1"/>
  <c r="U39" i="9"/>
  <c r="S75" i="25"/>
  <c r="S80" i="25" s="1"/>
  <c r="S81" i="25" s="1"/>
  <c r="T56" i="25"/>
  <c r="P94" i="25"/>
  <c r="K127" i="25"/>
  <c r="K129" i="25" s="1"/>
  <c r="P98" i="25"/>
  <c r="P99" i="25" s="1"/>
  <c r="R91" i="25"/>
  <c r="R93" i="25" s="1"/>
  <c r="X154" i="25"/>
  <c r="X136" i="25"/>
  <c r="X100" i="25"/>
  <c r="X118" i="25"/>
  <c r="X82" i="25"/>
  <c r="V23" i="9"/>
  <c r="Y7" i="25"/>
  <c r="AA9" i="12"/>
  <c r="U26" i="9"/>
  <c r="V25" i="9"/>
  <c r="X299" i="25" l="1"/>
  <c r="V52" i="9"/>
  <c r="V32" i="9"/>
  <c r="J148" i="25"/>
  <c r="J158" i="25" s="1"/>
  <c r="Q336" i="25"/>
  <c r="R334" i="25"/>
  <c r="R341" i="25" s="1"/>
  <c r="R343" i="25" s="1"/>
  <c r="R344" i="25" s="1"/>
  <c r="R336" i="25"/>
  <c r="S316" i="25"/>
  <c r="S323" i="25" s="1"/>
  <c r="S325" i="25" s="1"/>
  <c r="S330" i="25" s="1"/>
  <c r="S331" i="25" s="1"/>
  <c r="S206" i="25"/>
  <c r="S198" i="25"/>
  <c r="S210" i="25"/>
  <c r="S211" i="25" s="1"/>
  <c r="R210" i="25"/>
  <c r="R211" i="25" s="1"/>
  <c r="R206" i="25"/>
  <c r="M120" i="25"/>
  <c r="M127" i="25" s="1"/>
  <c r="M129" i="25" s="1"/>
  <c r="M130" i="25" s="1"/>
  <c r="U308" i="25"/>
  <c r="T192" i="25"/>
  <c r="T193" i="25" s="1"/>
  <c r="T196" i="25" s="1"/>
  <c r="T203" i="25" s="1"/>
  <c r="T205" i="25" s="1"/>
  <c r="X67" i="25"/>
  <c r="T308" i="25"/>
  <c r="T312" i="25"/>
  <c r="T313" i="25" s="1"/>
  <c r="X179" i="25"/>
  <c r="X411" i="25"/>
  <c r="W417" i="25"/>
  <c r="W298" i="25"/>
  <c r="V165" i="25"/>
  <c r="V15" i="25"/>
  <c r="U312" i="25"/>
  <c r="U313" i="25" s="1"/>
  <c r="V412" i="25"/>
  <c r="V400" i="25" s="1"/>
  <c r="V417" i="25"/>
  <c r="K380" i="25"/>
  <c r="L380" i="25"/>
  <c r="K384" i="25"/>
  <c r="K385" i="25" s="1"/>
  <c r="L384" i="25"/>
  <c r="L385" i="25" s="1"/>
  <c r="Q435" i="25"/>
  <c r="Q437" i="25" s="1"/>
  <c r="R435" i="25"/>
  <c r="R437" i="25" s="1"/>
  <c r="O366" i="25"/>
  <c r="O367" i="25" s="1"/>
  <c r="O362" i="25"/>
  <c r="M366" i="25"/>
  <c r="M367" i="25" s="1"/>
  <c r="N366" i="25"/>
  <c r="N367" i="25" s="1"/>
  <c r="N362" i="25"/>
  <c r="M362" i="25"/>
  <c r="N109" i="25"/>
  <c r="N111" i="25" s="1"/>
  <c r="N116" i="25" s="1"/>
  <c r="N117" i="25" s="1"/>
  <c r="V312" i="25"/>
  <c r="V313" i="25" s="1"/>
  <c r="V308" i="25"/>
  <c r="Q348" i="25"/>
  <c r="Q349" i="25" s="1"/>
  <c r="P344" i="25"/>
  <c r="Q344" i="25"/>
  <c r="P348" i="25"/>
  <c r="P349" i="25" s="1"/>
  <c r="Y426" i="25"/>
  <c r="Y480" i="25"/>
  <c r="Y212" i="25"/>
  <c r="Y498" i="25"/>
  <c r="Y332" i="25"/>
  <c r="Y230" i="25"/>
  <c r="Y368" i="25"/>
  <c r="Y350" i="25"/>
  <c r="Y248" i="25"/>
  <c r="Y444" i="25"/>
  <c r="Y314" i="25"/>
  <c r="Y266" i="25"/>
  <c r="Y462" i="25"/>
  <c r="Y386" i="25"/>
  <c r="Y194" i="25"/>
  <c r="O109" i="25"/>
  <c r="O111" i="25" s="1"/>
  <c r="V73" i="25"/>
  <c r="J474" i="25"/>
  <c r="K478" i="25"/>
  <c r="K479" i="25" s="1"/>
  <c r="L478" i="25"/>
  <c r="L479" i="25" s="1"/>
  <c r="K474" i="25"/>
  <c r="J478" i="25"/>
  <c r="J479" i="25" s="1"/>
  <c r="L474" i="25"/>
  <c r="S430" i="25"/>
  <c r="S428" i="25"/>
  <c r="U16" i="25"/>
  <c r="U397" i="25"/>
  <c r="U419" i="25" s="1"/>
  <c r="V16" i="25"/>
  <c r="V397" i="25"/>
  <c r="O456" i="25"/>
  <c r="P460" i="25"/>
  <c r="P461" i="25" s="1"/>
  <c r="P456" i="25"/>
  <c r="M460" i="25"/>
  <c r="M461" i="25" s="1"/>
  <c r="N456" i="25"/>
  <c r="O460" i="25"/>
  <c r="O461" i="25" s="1"/>
  <c r="N460" i="25"/>
  <c r="N461" i="25" s="1"/>
  <c r="M456" i="25"/>
  <c r="T424" i="25"/>
  <c r="T425" i="25" s="1"/>
  <c r="T420" i="25"/>
  <c r="U187" i="25"/>
  <c r="U188" i="25" s="1"/>
  <c r="Q216" i="25"/>
  <c r="J264" i="25"/>
  <c r="J265" i="25" s="1"/>
  <c r="J260" i="25"/>
  <c r="V68" i="25"/>
  <c r="P104" i="25"/>
  <c r="V185" i="25"/>
  <c r="V180" i="25"/>
  <c r="V168" i="25" s="1"/>
  <c r="W66" i="25"/>
  <c r="W178" i="25"/>
  <c r="M252" i="25"/>
  <c r="M250" i="25"/>
  <c r="M257" i="25" s="1"/>
  <c r="M259" i="25" s="1"/>
  <c r="N250" i="25"/>
  <c r="N257" i="25" s="1"/>
  <c r="N259" i="25" s="1"/>
  <c r="N252" i="25"/>
  <c r="Q98" i="25"/>
  <c r="Q99" i="25" s="1"/>
  <c r="Q102" i="25" s="1"/>
  <c r="L252" i="25"/>
  <c r="L250" i="25"/>
  <c r="L257" i="25" s="1"/>
  <c r="L259" i="25" s="1"/>
  <c r="O223" i="25"/>
  <c r="Q223" i="25"/>
  <c r="K250" i="25"/>
  <c r="K257" i="25" s="1"/>
  <c r="K259" i="25" s="1"/>
  <c r="K252" i="25"/>
  <c r="R98" i="25"/>
  <c r="R99" i="25" s="1"/>
  <c r="S76" i="25"/>
  <c r="AA30" i="12"/>
  <c r="AA31" i="12"/>
  <c r="AA29" i="12"/>
  <c r="X410" i="25"/>
  <c r="V39" i="9"/>
  <c r="V31" i="9" s="1"/>
  <c r="X285" i="25" s="1"/>
  <c r="U31" i="9"/>
  <c r="W15" i="25"/>
  <c r="P102" i="25"/>
  <c r="R94" i="25"/>
  <c r="K130" i="25"/>
  <c r="K134" i="25"/>
  <c r="K135" i="25" s="1"/>
  <c r="L130" i="25"/>
  <c r="L134" i="25"/>
  <c r="L135" i="25" s="1"/>
  <c r="U75" i="25"/>
  <c r="T75" i="25"/>
  <c r="T76" i="25" s="1"/>
  <c r="Y136" i="25"/>
  <c r="Y100" i="25"/>
  <c r="Y154" i="25"/>
  <c r="Y118" i="25"/>
  <c r="Y82" i="25"/>
  <c r="W23" i="9"/>
  <c r="W52" i="9" s="1"/>
  <c r="Z7" i="25"/>
  <c r="AB9" i="12"/>
  <c r="W25" i="9"/>
  <c r="V26" i="9"/>
  <c r="W32" i="9" l="1"/>
  <c r="J156" i="25"/>
  <c r="J18" i="25" s="1"/>
  <c r="S216" i="25"/>
  <c r="R348" i="25"/>
  <c r="R349" i="25" s="1"/>
  <c r="R352" i="25" s="1"/>
  <c r="R359" i="25" s="1"/>
  <c r="R216" i="25"/>
  <c r="S326" i="25"/>
  <c r="S334" i="25" s="1"/>
  <c r="S341" i="25" s="1"/>
  <c r="S343" i="25" s="1"/>
  <c r="S348" i="25" s="1"/>
  <c r="S349" i="25" s="1"/>
  <c r="S214" i="25"/>
  <c r="S221" i="25" s="1"/>
  <c r="S223" i="25" s="1"/>
  <c r="R214" i="25"/>
  <c r="R221" i="25" s="1"/>
  <c r="R223" i="25" s="1"/>
  <c r="T198" i="25"/>
  <c r="O116" i="25"/>
  <c r="O117" i="25" s="1"/>
  <c r="V419" i="25"/>
  <c r="V420" i="25" s="1"/>
  <c r="U318" i="25"/>
  <c r="U316" i="25"/>
  <c r="U323" i="25" s="1"/>
  <c r="U325" i="25" s="1"/>
  <c r="K140" i="25"/>
  <c r="L140" i="25"/>
  <c r="N112" i="25"/>
  <c r="N120" i="25" s="1"/>
  <c r="X298" i="25"/>
  <c r="X305" i="25" s="1"/>
  <c r="X307" i="25" s="1"/>
  <c r="T318" i="25"/>
  <c r="T316" i="25"/>
  <c r="T323" i="25" s="1"/>
  <c r="T325" i="25" s="1"/>
  <c r="T330" i="25" s="1"/>
  <c r="T331" i="25" s="1"/>
  <c r="X417" i="25"/>
  <c r="X412" i="25"/>
  <c r="X400" i="25" s="1"/>
  <c r="Y179" i="25"/>
  <c r="X14" i="25"/>
  <c r="W285" i="25"/>
  <c r="W14" i="25"/>
  <c r="W305" i="25"/>
  <c r="W300" i="25"/>
  <c r="W288" i="25" s="1"/>
  <c r="Y67" i="25"/>
  <c r="Y411" i="25"/>
  <c r="V187" i="25"/>
  <c r="V192" i="25" s="1"/>
  <c r="V193" i="25" s="1"/>
  <c r="Y299" i="25"/>
  <c r="O112" i="25"/>
  <c r="O372" i="25"/>
  <c r="O370" i="25"/>
  <c r="O377" i="25" s="1"/>
  <c r="O379" i="25" s="1"/>
  <c r="M370" i="25"/>
  <c r="M377" i="25" s="1"/>
  <c r="M379" i="25" s="1"/>
  <c r="M372" i="25"/>
  <c r="Z498" i="25"/>
  <c r="Z332" i="25"/>
  <c r="Z350" i="25"/>
  <c r="Z248" i="25"/>
  <c r="Z368" i="25"/>
  <c r="Z386" i="25"/>
  <c r="Z230" i="25"/>
  <c r="Z480" i="25"/>
  <c r="Z314" i="25"/>
  <c r="Z426" i="25"/>
  <c r="Z266" i="25"/>
  <c r="Z462" i="25"/>
  <c r="Z212" i="25"/>
  <c r="Z194" i="25"/>
  <c r="Z444" i="25"/>
  <c r="P352" i="25"/>
  <c r="P359" i="25" s="1"/>
  <c r="P354" i="25"/>
  <c r="V316" i="25"/>
  <c r="V323" i="25" s="1"/>
  <c r="V318" i="25"/>
  <c r="L388" i="25"/>
  <c r="L283" i="25" s="1"/>
  <c r="L390" i="25"/>
  <c r="U192" i="25"/>
  <c r="U193" i="25" s="1"/>
  <c r="U196" i="25" s="1"/>
  <c r="U203" i="25" s="1"/>
  <c r="N370" i="25"/>
  <c r="N377" i="25" s="1"/>
  <c r="N379" i="25" s="1"/>
  <c r="N372" i="25"/>
  <c r="K388" i="25"/>
  <c r="K283" i="25" s="1"/>
  <c r="K390" i="25"/>
  <c r="Q354" i="25"/>
  <c r="Q352" i="25"/>
  <c r="Q359" i="25" s="1"/>
  <c r="S435" i="25"/>
  <c r="S437" i="25" s="1"/>
  <c r="U420" i="25"/>
  <c r="L482" i="25"/>
  <c r="L484" i="25"/>
  <c r="M464" i="25"/>
  <c r="M466" i="25"/>
  <c r="K482" i="25"/>
  <c r="K484" i="25"/>
  <c r="O466" i="25"/>
  <c r="O464" i="25"/>
  <c r="J482" i="25"/>
  <c r="J484" i="25"/>
  <c r="R442" i="25"/>
  <c r="R443" i="25" s="1"/>
  <c r="Q438" i="25"/>
  <c r="R438" i="25"/>
  <c r="Q442" i="25"/>
  <c r="Q443" i="25" s="1"/>
  <c r="U424" i="25"/>
  <c r="U425" i="25" s="1"/>
  <c r="T428" i="25"/>
  <c r="T430" i="25"/>
  <c r="N466" i="25"/>
  <c r="N464" i="25"/>
  <c r="P466" i="25"/>
  <c r="P464" i="25"/>
  <c r="J270" i="25"/>
  <c r="J268" i="25"/>
  <c r="J163" i="25" s="1"/>
  <c r="Q104" i="25"/>
  <c r="W185" i="25"/>
  <c r="W180" i="25"/>
  <c r="W168" i="25" s="1"/>
  <c r="W73" i="25"/>
  <c r="W68" i="25"/>
  <c r="X66" i="25"/>
  <c r="X178" i="25"/>
  <c r="O224" i="25"/>
  <c r="P224" i="25"/>
  <c r="O228" i="25"/>
  <c r="O229" i="25" s="1"/>
  <c r="P228" i="25"/>
  <c r="P229" i="25" s="1"/>
  <c r="Q228" i="25"/>
  <c r="Q229" i="25" s="1"/>
  <c r="Q224" i="25"/>
  <c r="K260" i="25"/>
  <c r="L260" i="25"/>
  <c r="K264" i="25"/>
  <c r="K265" i="25" s="1"/>
  <c r="M260" i="25"/>
  <c r="N264" i="25"/>
  <c r="N265" i="25" s="1"/>
  <c r="N260" i="25"/>
  <c r="L264" i="25"/>
  <c r="L265" i="25" s="1"/>
  <c r="M264" i="25"/>
  <c r="M265" i="25" s="1"/>
  <c r="S84" i="25"/>
  <c r="S86" i="25"/>
  <c r="T210" i="25"/>
  <c r="T211" i="25" s="1"/>
  <c r="T206" i="25"/>
  <c r="R102" i="25"/>
  <c r="R104" i="25"/>
  <c r="W165" i="25"/>
  <c r="M134" i="25"/>
  <c r="M135" i="25" s="1"/>
  <c r="M138" i="25" s="1"/>
  <c r="Q109" i="25"/>
  <c r="Q111" i="25" s="1"/>
  <c r="P109" i="25"/>
  <c r="P111" i="25" s="1"/>
  <c r="U33" i="9"/>
  <c r="W53" i="25"/>
  <c r="V33" i="9"/>
  <c r="X53" i="25"/>
  <c r="AB29" i="12"/>
  <c r="AB31" i="12"/>
  <c r="AB30" i="12"/>
  <c r="Y410" i="25"/>
  <c r="W39" i="9"/>
  <c r="V56" i="25"/>
  <c r="U80" i="25"/>
  <c r="U81" i="25" s="1"/>
  <c r="T80" i="25"/>
  <c r="T81" i="25" s="1"/>
  <c r="T84" i="25" s="1"/>
  <c r="U76" i="25"/>
  <c r="K138" i="25"/>
  <c r="V75" i="25"/>
  <c r="V76" i="25" s="1"/>
  <c r="L138" i="25"/>
  <c r="Z154" i="25"/>
  <c r="Z118" i="25"/>
  <c r="Z82" i="25"/>
  <c r="Z136" i="25"/>
  <c r="Z100" i="25"/>
  <c r="X23" i="9"/>
  <c r="AA7" i="25"/>
  <c r="AC9" i="12"/>
  <c r="W26" i="9"/>
  <c r="X25" i="9"/>
  <c r="J51" i="25" l="1"/>
  <c r="Z299" i="25"/>
  <c r="X52" i="9"/>
  <c r="Z410" i="25" s="1"/>
  <c r="X32" i="9"/>
  <c r="R354" i="25"/>
  <c r="S344" i="25"/>
  <c r="S352" i="25" s="1"/>
  <c r="S359" i="25" s="1"/>
  <c r="S361" i="25" s="1"/>
  <c r="S336" i="25"/>
  <c r="S224" i="25"/>
  <c r="O122" i="25"/>
  <c r="V424" i="25"/>
  <c r="V425" i="25" s="1"/>
  <c r="V428" i="25" s="1"/>
  <c r="N122" i="25"/>
  <c r="V188" i="25"/>
  <c r="V198" i="25" s="1"/>
  <c r="T326" i="25"/>
  <c r="T334" i="25" s="1"/>
  <c r="T341" i="25" s="1"/>
  <c r="X300" i="25"/>
  <c r="X288" i="25" s="1"/>
  <c r="M140" i="25"/>
  <c r="O120" i="25"/>
  <c r="O127" i="25" s="1"/>
  <c r="O129" i="25" s="1"/>
  <c r="W307" i="25"/>
  <c r="W308" i="25" s="1"/>
  <c r="Y417" i="25"/>
  <c r="Y412" i="25"/>
  <c r="Y400" i="25" s="1"/>
  <c r="Z179" i="25"/>
  <c r="X165" i="25"/>
  <c r="X15" i="25"/>
  <c r="Y298" i="25"/>
  <c r="Z411" i="25"/>
  <c r="Z67" i="25"/>
  <c r="U198" i="25"/>
  <c r="N127" i="25"/>
  <c r="N129" i="25" s="1"/>
  <c r="M384" i="25"/>
  <c r="M385" i="25" s="1"/>
  <c r="M380" i="25"/>
  <c r="N384" i="25"/>
  <c r="N385" i="25" s="1"/>
  <c r="O384" i="25"/>
  <c r="O385" i="25" s="1"/>
  <c r="O380" i="25"/>
  <c r="N380" i="25"/>
  <c r="T435" i="25"/>
  <c r="T437" i="25" s="1"/>
  <c r="T442" i="25" s="1"/>
  <c r="T443" i="25" s="1"/>
  <c r="K489" i="25"/>
  <c r="K491" i="25" s="1"/>
  <c r="Q361" i="25"/>
  <c r="V325" i="25"/>
  <c r="R361" i="25"/>
  <c r="M471" i="25"/>
  <c r="M473" i="25" s="1"/>
  <c r="P361" i="25"/>
  <c r="U330" i="25"/>
  <c r="U331" i="25" s="1"/>
  <c r="U326" i="25"/>
  <c r="S91" i="25"/>
  <c r="S93" i="25" s="1"/>
  <c r="S98" i="25" s="1"/>
  <c r="S99" i="25" s="1"/>
  <c r="R109" i="25"/>
  <c r="R111" i="25" s="1"/>
  <c r="R112" i="25" s="1"/>
  <c r="P471" i="25"/>
  <c r="P473" i="25" s="1"/>
  <c r="L489" i="25"/>
  <c r="L491" i="25" s="1"/>
  <c r="AA444" i="25"/>
  <c r="AA230" i="25"/>
  <c r="AA350" i="25"/>
  <c r="AA248" i="25"/>
  <c r="AA368" i="25"/>
  <c r="AA386" i="25"/>
  <c r="AA266" i="25"/>
  <c r="AA480" i="25"/>
  <c r="AA314" i="25"/>
  <c r="AA426" i="25"/>
  <c r="AA462" i="25"/>
  <c r="AA332" i="25"/>
  <c r="AA498" i="25"/>
  <c r="AA194" i="25"/>
  <c r="AA212" i="25"/>
  <c r="X73" i="25"/>
  <c r="J489" i="25"/>
  <c r="J491" i="25" s="1"/>
  <c r="J496" i="25" s="1"/>
  <c r="J497" i="25" s="1"/>
  <c r="N471" i="25"/>
  <c r="N473" i="25" s="1"/>
  <c r="O471" i="25"/>
  <c r="O473" i="25" s="1"/>
  <c r="R446" i="25"/>
  <c r="R448" i="25"/>
  <c r="S442" i="25"/>
  <c r="S443" i="25" s="1"/>
  <c r="W397" i="25"/>
  <c r="W419" i="25" s="1"/>
  <c r="W16" i="25"/>
  <c r="Q448" i="25"/>
  <c r="Q446" i="25"/>
  <c r="S438" i="25"/>
  <c r="X397" i="25"/>
  <c r="X419" i="25" s="1"/>
  <c r="X16" i="25"/>
  <c r="U430" i="25"/>
  <c r="U428" i="25"/>
  <c r="Q116" i="25"/>
  <c r="Q117" i="25" s="1"/>
  <c r="U86" i="25"/>
  <c r="X185" i="25"/>
  <c r="X180" i="25"/>
  <c r="X168" i="25" s="1"/>
  <c r="Y66" i="25"/>
  <c r="Y178" i="25"/>
  <c r="X68" i="25"/>
  <c r="W187" i="25"/>
  <c r="W188" i="25" s="1"/>
  <c r="S228" i="25"/>
  <c r="S229" i="25" s="1"/>
  <c r="R224" i="25"/>
  <c r="R228" i="25"/>
  <c r="R229" i="25" s="1"/>
  <c r="N268" i="25"/>
  <c r="N163" i="25" s="1"/>
  <c r="N270" i="25"/>
  <c r="U205" i="25"/>
  <c r="M270" i="25"/>
  <c r="M268" i="25"/>
  <c r="M163" i="25" s="1"/>
  <c r="Q234" i="25"/>
  <c r="Q232" i="25"/>
  <c r="Q239" i="25" s="1"/>
  <c r="O232" i="25"/>
  <c r="O239" i="25" s="1"/>
  <c r="O234" i="25"/>
  <c r="L270" i="25"/>
  <c r="L268" i="25"/>
  <c r="L163" i="25" s="1"/>
  <c r="T86" i="25"/>
  <c r="T214" i="25"/>
  <c r="T221" i="25" s="1"/>
  <c r="T216" i="25"/>
  <c r="K270" i="25"/>
  <c r="K268" i="25"/>
  <c r="K163" i="25" s="1"/>
  <c r="P232" i="25"/>
  <c r="P239" i="25" s="1"/>
  <c r="P234" i="25"/>
  <c r="M145" i="25"/>
  <c r="M147" i="25" s="1"/>
  <c r="Q112" i="25"/>
  <c r="P116" i="25"/>
  <c r="P117" i="25" s="1"/>
  <c r="P112" i="25"/>
  <c r="AC31" i="12"/>
  <c r="AC30" i="12"/>
  <c r="AC29" i="12"/>
  <c r="X39" i="9"/>
  <c r="W31" i="9"/>
  <c r="U84" i="25"/>
  <c r="T91" i="25"/>
  <c r="T93" i="25" s="1"/>
  <c r="K145" i="25"/>
  <c r="K147" i="25" s="1"/>
  <c r="L145" i="25"/>
  <c r="L147" i="25" s="1"/>
  <c r="V80" i="25"/>
  <c r="V81" i="25" s="1"/>
  <c r="V84" i="25" s="1"/>
  <c r="W56" i="25"/>
  <c r="AA154" i="25"/>
  <c r="AA118" i="25"/>
  <c r="AA82" i="25"/>
  <c r="AA136" i="25"/>
  <c r="AA100" i="25"/>
  <c r="Y23" i="9"/>
  <c r="AB7" i="25"/>
  <c r="AD9" i="12"/>
  <c r="X26" i="9"/>
  <c r="Y25" i="9"/>
  <c r="AA411" i="25" l="1"/>
  <c r="Y52" i="9"/>
  <c r="Y32" i="9"/>
  <c r="S354" i="25"/>
  <c r="S232" i="25"/>
  <c r="S239" i="25" s="1"/>
  <c r="S241" i="25" s="1"/>
  <c r="V430" i="25"/>
  <c r="V196" i="25"/>
  <c r="V203" i="25" s="1"/>
  <c r="V205" i="25" s="1"/>
  <c r="V210" i="25" s="1"/>
  <c r="V211" i="25" s="1"/>
  <c r="X312" i="25"/>
  <c r="X313" i="25" s="1"/>
  <c r="T336" i="25"/>
  <c r="X308" i="25"/>
  <c r="W312" i="25"/>
  <c r="W313" i="25" s="1"/>
  <c r="W316" i="25" s="1"/>
  <c r="W323" i="25" s="1"/>
  <c r="W325" i="25" s="1"/>
  <c r="X187" i="25"/>
  <c r="X188" i="25" s="1"/>
  <c r="AA299" i="25"/>
  <c r="O130" i="25"/>
  <c r="L496" i="25"/>
  <c r="L497" i="25" s="1"/>
  <c r="R116" i="25"/>
  <c r="R117" i="25" s="1"/>
  <c r="R120" i="25" s="1"/>
  <c r="N130" i="25"/>
  <c r="N134" i="25"/>
  <c r="N135" i="25" s="1"/>
  <c r="Z412" i="25"/>
  <c r="Z400" i="25" s="1"/>
  <c r="Z417" i="25"/>
  <c r="Y14" i="25"/>
  <c r="Y285" i="25"/>
  <c r="L492" i="25"/>
  <c r="K492" i="25"/>
  <c r="AA179" i="25"/>
  <c r="Y300" i="25"/>
  <c r="Y288" i="25" s="1"/>
  <c r="Y305" i="25"/>
  <c r="Z298" i="25"/>
  <c r="AA67" i="25"/>
  <c r="Y165" i="25"/>
  <c r="Y15" i="25"/>
  <c r="O134" i="25"/>
  <c r="O135" i="25" s="1"/>
  <c r="K496" i="25"/>
  <c r="K497" i="25" s="1"/>
  <c r="J492" i="25"/>
  <c r="J502" i="25" s="1"/>
  <c r="T343" i="25"/>
  <c r="V435" i="25"/>
  <c r="V437" i="25" s="1"/>
  <c r="N390" i="25"/>
  <c r="N388" i="25"/>
  <c r="N283" i="25" s="1"/>
  <c r="AB462" i="25"/>
  <c r="AB314" i="25"/>
  <c r="AB350" i="25"/>
  <c r="AB368" i="25"/>
  <c r="AB426" i="25"/>
  <c r="AB386" i="25"/>
  <c r="AB266" i="25"/>
  <c r="AB248" i="25"/>
  <c r="AB444" i="25"/>
  <c r="AB230" i="25"/>
  <c r="AB498" i="25"/>
  <c r="AB194" i="25"/>
  <c r="AB332" i="25"/>
  <c r="AB212" i="25"/>
  <c r="AB480" i="25"/>
  <c r="Q453" i="25"/>
  <c r="Q455" i="25" s="1"/>
  <c r="U336" i="25"/>
  <c r="U334" i="25"/>
  <c r="U341" i="25" s="1"/>
  <c r="O390" i="25"/>
  <c r="O388" i="25"/>
  <c r="O283" i="25" s="1"/>
  <c r="M388" i="25"/>
  <c r="M283" i="25" s="1"/>
  <c r="M390" i="25"/>
  <c r="V326" i="25"/>
  <c r="V330" i="25"/>
  <c r="V331" i="25" s="1"/>
  <c r="S362" i="25"/>
  <c r="R362" i="25"/>
  <c r="R366" i="25"/>
  <c r="R367" i="25" s="1"/>
  <c r="S366" i="25"/>
  <c r="S367" i="25" s="1"/>
  <c r="P366" i="25"/>
  <c r="P367" i="25" s="1"/>
  <c r="P362" i="25"/>
  <c r="Q366" i="25"/>
  <c r="Q367" i="25" s="1"/>
  <c r="Q362" i="25"/>
  <c r="U435" i="25"/>
  <c r="U437" i="25" s="1"/>
  <c r="U442" i="25" s="1"/>
  <c r="U443" i="25" s="1"/>
  <c r="S94" i="25"/>
  <c r="S104" i="25" s="1"/>
  <c r="R453" i="25"/>
  <c r="R455" i="25" s="1"/>
  <c r="X424" i="25"/>
  <c r="X425" i="25" s="1"/>
  <c r="X420" i="25"/>
  <c r="T438" i="25"/>
  <c r="S446" i="25"/>
  <c r="S448" i="25"/>
  <c r="N478" i="25"/>
  <c r="N479" i="25" s="1"/>
  <c r="O474" i="25"/>
  <c r="P474" i="25"/>
  <c r="N474" i="25"/>
  <c r="M474" i="25"/>
  <c r="O478" i="25"/>
  <c r="O479" i="25" s="1"/>
  <c r="M478" i="25"/>
  <c r="M479" i="25" s="1"/>
  <c r="P478" i="25"/>
  <c r="P479" i="25" s="1"/>
  <c r="W420" i="25"/>
  <c r="W424" i="25"/>
  <c r="W425" i="25" s="1"/>
  <c r="R232" i="25"/>
  <c r="R239" i="25" s="1"/>
  <c r="R241" i="25" s="1"/>
  <c r="S234" i="25"/>
  <c r="W192" i="25"/>
  <c r="W193" i="25" s="1"/>
  <c r="W196" i="25" s="1"/>
  <c r="W203" i="25" s="1"/>
  <c r="Y185" i="25"/>
  <c r="Y180" i="25"/>
  <c r="Y168" i="25" s="1"/>
  <c r="Y73" i="25"/>
  <c r="Y68" i="25"/>
  <c r="Y56" i="25" s="1"/>
  <c r="R234" i="25"/>
  <c r="Z66" i="25"/>
  <c r="Z178" i="25"/>
  <c r="P120" i="25"/>
  <c r="P122" i="25"/>
  <c r="V86" i="25"/>
  <c r="U210" i="25"/>
  <c r="U211" i="25" s="1"/>
  <c r="U206" i="25"/>
  <c r="T223" i="25"/>
  <c r="Q120" i="25"/>
  <c r="Q122" i="25"/>
  <c r="O241" i="25"/>
  <c r="P241" i="25"/>
  <c r="Q241" i="25"/>
  <c r="U91" i="25"/>
  <c r="U93" i="25" s="1"/>
  <c r="U98" i="25" s="1"/>
  <c r="U99" i="25" s="1"/>
  <c r="W33" i="9"/>
  <c r="Y53" i="25"/>
  <c r="AD30" i="12"/>
  <c r="AD31" i="12"/>
  <c r="AD29" i="12"/>
  <c r="Y39" i="9"/>
  <c r="X31" i="9"/>
  <c r="X56" i="25"/>
  <c r="T98" i="25"/>
  <c r="T99" i="25" s="1"/>
  <c r="T94" i="25"/>
  <c r="W75" i="25"/>
  <c r="W80" i="25" s="1"/>
  <c r="W81" i="25" s="1"/>
  <c r="V91" i="25"/>
  <c r="V93" i="25" s="1"/>
  <c r="K148" i="25"/>
  <c r="K152" i="25"/>
  <c r="K153" i="25" s="1"/>
  <c r="L152" i="25"/>
  <c r="L153" i="25" s="1"/>
  <c r="L148" i="25"/>
  <c r="M148" i="25"/>
  <c r="M152" i="25"/>
  <c r="M153" i="25" s="1"/>
  <c r="AB154" i="25"/>
  <c r="AB136" i="25"/>
  <c r="AB100" i="25"/>
  <c r="AB118" i="25"/>
  <c r="AB82" i="25"/>
  <c r="Z23" i="9"/>
  <c r="AC7" i="25"/>
  <c r="AE9" i="12"/>
  <c r="Y26" i="9"/>
  <c r="Z25" i="9"/>
  <c r="Z32" i="9" l="1"/>
  <c r="AB299" i="25"/>
  <c r="Z52" i="9"/>
  <c r="AB410" i="25" s="1"/>
  <c r="X192" i="25"/>
  <c r="X193" i="25" s="1"/>
  <c r="X196" i="25" s="1"/>
  <c r="X203" i="25" s="1"/>
  <c r="X205" i="25" s="1"/>
  <c r="V206" i="25"/>
  <c r="V214" i="25" s="1"/>
  <c r="V221" i="25" s="1"/>
  <c r="V223" i="25" s="1"/>
  <c r="X318" i="25"/>
  <c r="X316" i="25"/>
  <c r="X323" i="25" s="1"/>
  <c r="X325" i="25" s="1"/>
  <c r="O138" i="25"/>
  <c r="O145" i="25" s="1"/>
  <c r="O147" i="25" s="1"/>
  <c r="W318" i="25"/>
  <c r="N138" i="25"/>
  <c r="N145" i="25" s="1"/>
  <c r="N147" i="25" s="1"/>
  <c r="N140" i="25"/>
  <c r="M158" i="25"/>
  <c r="L158" i="25"/>
  <c r="O140" i="25"/>
  <c r="T104" i="25"/>
  <c r="K158" i="25"/>
  <c r="K502" i="25"/>
  <c r="L502" i="25"/>
  <c r="R122" i="25"/>
  <c r="L500" i="25"/>
  <c r="L395" i="25" s="1"/>
  <c r="AB67" i="25"/>
  <c r="Y187" i="25"/>
  <c r="Y192" i="25" s="1"/>
  <c r="Y193" i="25" s="1"/>
  <c r="AB179" i="25"/>
  <c r="K500" i="25"/>
  <c r="K19" i="25" s="1"/>
  <c r="J500" i="25"/>
  <c r="Y307" i="25"/>
  <c r="Y308" i="25" s="1"/>
  <c r="Z165" i="25"/>
  <c r="Z15" i="25"/>
  <c r="Z285" i="25"/>
  <c r="Z14" i="25"/>
  <c r="AA298" i="25"/>
  <c r="AA410" i="25"/>
  <c r="AB411" i="25"/>
  <c r="Z305" i="25"/>
  <c r="Z300" i="25"/>
  <c r="Z288" i="25" s="1"/>
  <c r="Q127" i="25"/>
  <c r="Q129" i="25" s="1"/>
  <c r="S453" i="25"/>
  <c r="S455" i="25" s="1"/>
  <c r="P372" i="25"/>
  <c r="P370" i="25"/>
  <c r="P377" i="25" s="1"/>
  <c r="P379" i="25" s="1"/>
  <c r="R372" i="25"/>
  <c r="R370" i="25"/>
  <c r="R377" i="25" s="1"/>
  <c r="R379" i="25" s="1"/>
  <c r="U343" i="25"/>
  <c r="T348" i="25"/>
  <c r="T349" i="25" s="1"/>
  <c r="T344" i="25"/>
  <c r="S370" i="25"/>
  <c r="S377" i="25" s="1"/>
  <c r="S379" i="25" s="1"/>
  <c r="S372" i="25"/>
  <c r="V334" i="25"/>
  <c r="V341" i="25" s="1"/>
  <c r="V336" i="25"/>
  <c r="Q370" i="25"/>
  <c r="Q377" i="25" s="1"/>
  <c r="Q379" i="25" s="1"/>
  <c r="Q372" i="25"/>
  <c r="P127" i="25"/>
  <c r="P129" i="25" s="1"/>
  <c r="W330" i="25"/>
  <c r="W331" i="25" s="1"/>
  <c r="W326" i="25"/>
  <c r="AC480" i="25"/>
  <c r="AC248" i="25"/>
  <c r="AC368" i="25"/>
  <c r="AC386" i="25"/>
  <c r="AC266" i="25"/>
  <c r="AC426" i="25"/>
  <c r="AC314" i="25"/>
  <c r="AC462" i="25"/>
  <c r="AC350" i="25"/>
  <c r="AC498" i="25"/>
  <c r="AC194" i="25"/>
  <c r="AC444" i="25"/>
  <c r="AC332" i="25"/>
  <c r="AC212" i="25"/>
  <c r="AC230" i="25"/>
  <c r="S102" i="25"/>
  <c r="Z68" i="25"/>
  <c r="W428" i="25"/>
  <c r="W430" i="25"/>
  <c r="Q460" i="25"/>
  <c r="Q461" i="25" s="1"/>
  <c r="R460" i="25"/>
  <c r="R461" i="25" s="1"/>
  <c r="R456" i="25"/>
  <c r="Q456" i="25"/>
  <c r="M484" i="25"/>
  <c r="M482" i="25"/>
  <c r="V442" i="25"/>
  <c r="V443" i="25" s="1"/>
  <c r="X428" i="25"/>
  <c r="X430" i="25"/>
  <c r="Y16" i="25"/>
  <c r="Y397" i="25"/>
  <c r="Y419" i="25" s="1"/>
  <c r="P482" i="25"/>
  <c r="P484" i="25"/>
  <c r="T446" i="25"/>
  <c r="T448" i="25"/>
  <c r="V438" i="25"/>
  <c r="U438" i="25"/>
  <c r="O484" i="25"/>
  <c r="O482" i="25"/>
  <c r="N484" i="25"/>
  <c r="N482" i="25"/>
  <c r="W198" i="25"/>
  <c r="Z73" i="25"/>
  <c r="AA66" i="25"/>
  <c r="AA178" i="25"/>
  <c r="Z185" i="25"/>
  <c r="Z180" i="25"/>
  <c r="Z168" i="25" s="1"/>
  <c r="T228" i="25"/>
  <c r="T229" i="25" s="1"/>
  <c r="T224" i="25"/>
  <c r="U214" i="25"/>
  <c r="U221" i="25" s="1"/>
  <c r="U216" i="25"/>
  <c r="O242" i="25"/>
  <c r="O246" i="25"/>
  <c r="O247" i="25" s="1"/>
  <c r="R246" i="25"/>
  <c r="R247" i="25" s="1"/>
  <c r="Q242" i="25"/>
  <c r="S246" i="25"/>
  <c r="S247" i="25" s="1"/>
  <c r="Q246" i="25"/>
  <c r="Q247" i="25" s="1"/>
  <c r="P242" i="25"/>
  <c r="P246" i="25"/>
  <c r="P247" i="25" s="1"/>
  <c r="S242" i="25"/>
  <c r="R242" i="25"/>
  <c r="W205" i="25"/>
  <c r="U94" i="25"/>
  <c r="U104" i="25" s="1"/>
  <c r="V94" i="25"/>
  <c r="R127" i="25"/>
  <c r="R129" i="25" s="1"/>
  <c r="X33" i="9"/>
  <c r="Z53" i="25"/>
  <c r="AE29" i="12"/>
  <c r="AE31" i="12"/>
  <c r="AE30" i="12"/>
  <c r="Z39" i="9"/>
  <c r="Z31" i="9" s="1"/>
  <c r="AB285" i="25" s="1"/>
  <c r="Y31" i="9"/>
  <c r="AA15" i="25"/>
  <c r="V98" i="25"/>
  <c r="V99" i="25" s="1"/>
  <c r="W76" i="25"/>
  <c r="T102" i="25"/>
  <c r="Y75" i="25"/>
  <c r="X75" i="25"/>
  <c r="X80" i="25" s="1"/>
  <c r="X81" i="25" s="1"/>
  <c r="M156" i="25"/>
  <c r="K156" i="25"/>
  <c r="L156" i="25"/>
  <c r="AC136" i="25"/>
  <c r="AC100" i="25"/>
  <c r="AC118" i="25"/>
  <c r="AC82" i="25"/>
  <c r="AC154" i="25"/>
  <c r="AA23" i="9"/>
  <c r="AD7" i="25"/>
  <c r="AF9" i="12"/>
  <c r="AA25" i="9"/>
  <c r="Z26" i="9"/>
  <c r="AC411" i="25" l="1"/>
  <c r="AA52" i="9"/>
  <c r="AC298" i="25" s="1"/>
  <c r="AC305" i="25" s="1"/>
  <c r="AA32" i="9"/>
  <c r="J395" i="25"/>
  <c r="J19" i="25"/>
  <c r="X198" i="25"/>
  <c r="V216" i="25"/>
  <c r="Z187" i="25"/>
  <c r="Z188" i="25" s="1"/>
  <c r="Y188" i="25"/>
  <c r="Y196" i="25" s="1"/>
  <c r="Y203" i="25" s="1"/>
  <c r="Y205" i="25" s="1"/>
  <c r="V104" i="25"/>
  <c r="L19" i="25"/>
  <c r="K395" i="25"/>
  <c r="Q130" i="25"/>
  <c r="Q134" i="25"/>
  <c r="Q135" i="25" s="1"/>
  <c r="AC67" i="25"/>
  <c r="Y312" i="25"/>
  <c r="Y313" i="25" s="1"/>
  <c r="Y316" i="25" s="1"/>
  <c r="Y323" i="25" s="1"/>
  <c r="Y325" i="25" s="1"/>
  <c r="T234" i="25"/>
  <c r="P130" i="25"/>
  <c r="P134" i="25"/>
  <c r="P135" i="25" s="1"/>
  <c r="AB417" i="25"/>
  <c r="AB412" i="25"/>
  <c r="AB400" i="25" s="1"/>
  <c r="AA412" i="25"/>
  <c r="AA400" i="25" s="1"/>
  <c r="AA417" i="25"/>
  <c r="AA14" i="25"/>
  <c r="AA285" i="25"/>
  <c r="AA305" i="25"/>
  <c r="AA300" i="25"/>
  <c r="AA288" i="25" s="1"/>
  <c r="AB14" i="25"/>
  <c r="AC299" i="25"/>
  <c r="AC179" i="25"/>
  <c r="AB298" i="25"/>
  <c r="Z307" i="25"/>
  <c r="O489" i="25"/>
  <c r="O491" i="25" s="1"/>
  <c r="V343" i="25"/>
  <c r="AA73" i="25"/>
  <c r="M489" i="25"/>
  <c r="M491" i="25" s="1"/>
  <c r="M492" i="25" s="1"/>
  <c r="AD498" i="25"/>
  <c r="AD332" i="25"/>
  <c r="AD368" i="25"/>
  <c r="AD386" i="25"/>
  <c r="AD444" i="25"/>
  <c r="AD426" i="25"/>
  <c r="AD248" i="25"/>
  <c r="AD462" i="25"/>
  <c r="AD350" i="25"/>
  <c r="AD194" i="25"/>
  <c r="AD212" i="25"/>
  <c r="AD480" i="25"/>
  <c r="AD314" i="25"/>
  <c r="AD266" i="25"/>
  <c r="AD230" i="25"/>
  <c r="S109" i="25"/>
  <c r="S111" i="25" s="1"/>
  <c r="W334" i="25"/>
  <c r="W341" i="25" s="1"/>
  <c r="W336" i="25"/>
  <c r="X330" i="25"/>
  <c r="X331" i="25" s="1"/>
  <c r="X326" i="25"/>
  <c r="T453" i="25"/>
  <c r="T455" i="25" s="1"/>
  <c r="U348" i="25"/>
  <c r="U349" i="25" s="1"/>
  <c r="U344" i="25"/>
  <c r="P489" i="25"/>
  <c r="P491" i="25" s="1"/>
  <c r="W435" i="25"/>
  <c r="W437" i="25" s="1"/>
  <c r="T352" i="25"/>
  <c r="T359" i="25" s="1"/>
  <c r="T354" i="25"/>
  <c r="S384" i="25"/>
  <c r="S385" i="25" s="1"/>
  <c r="S380" i="25"/>
  <c r="Q384" i="25"/>
  <c r="Q385" i="25" s="1"/>
  <c r="Q380" i="25"/>
  <c r="P380" i="25"/>
  <c r="R384" i="25"/>
  <c r="R385" i="25" s="1"/>
  <c r="R380" i="25"/>
  <c r="P384" i="25"/>
  <c r="P385" i="25" s="1"/>
  <c r="L51" i="25"/>
  <c r="L18" i="25"/>
  <c r="N489" i="25"/>
  <c r="N491" i="25" s="1"/>
  <c r="K51" i="25"/>
  <c r="K18" i="25"/>
  <c r="M51" i="25"/>
  <c r="M18" i="25"/>
  <c r="R130" i="25"/>
  <c r="X435" i="25"/>
  <c r="X437" i="25" s="1"/>
  <c r="V446" i="25"/>
  <c r="V448" i="25"/>
  <c r="Q466" i="25"/>
  <c r="Q464" i="25"/>
  <c r="S460" i="25"/>
  <c r="S461" i="25" s="1"/>
  <c r="S456" i="25"/>
  <c r="Y424" i="25"/>
  <c r="Y425" i="25" s="1"/>
  <c r="Y420" i="25"/>
  <c r="R466" i="25"/>
  <c r="R464" i="25"/>
  <c r="Z16" i="25"/>
  <c r="Z397" i="25"/>
  <c r="Z419" i="25" s="1"/>
  <c r="U448" i="25"/>
  <c r="U446" i="25"/>
  <c r="U102" i="25"/>
  <c r="AA68" i="25"/>
  <c r="T232" i="25"/>
  <c r="T239" i="25" s="1"/>
  <c r="T241" i="25" s="1"/>
  <c r="AB66" i="25"/>
  <c r="AB178" i="25"/>
  <c r="AA180" i="25"/>
  <c r="AA168" i="25" s="1"/>
  <c r="AA185" i="25"/>
  <c r="P250" i="25"/>
  <c r="P257" i="25" s="1"/>
  <c r="P259" i="25" s="1"/>
  <c r="P252" i="25"/>
  <c r="R250" i="25"/>
  <c r="R257" i="25" s="1"/>
  <c r="R259" i="25" s="1"/>
  <c r="R252" i="25"/>
  <c r="S252" i="25"/>
  <c r="S250" i="25"/>
  <c r="S257" i="25" s="1"/>
  <c r="S259" i="25" s="1"/>
  <c r="AA165" i="25"/>
  <c r="W84" i="25"/>
  <c r="W86" i="25"/>
  <c r="O250" i="25"/>
  <c r="O257" i="25" s="1"/>
  <c r="O259" i="25" s="1"/>
  <c r="O252" i="25"/>
  <c r="X206" i="25"/>
  <c r="X210" i="25"/>
  <c r="X211" i="25" s="1"/>
  <c r="Q252" i="25"/>
  <c r="Q250" i="25"/>
  <c r="Q257" i="25" s="1"/>
  <c r="Q259" i="25" s="1"/>
  <c r="W210" i="25"/>
  <c r="W211" i="25" s="1"/>
  <c r="W206" i="25"/>
  <c r="U223" i="25"/>
  <c r="R134" i="25"/>
  <c r="R135" i="25" s="1"/>
  <c r="V102" i="25"/>
  <c r="O152" i="25"/>
  <c r="O153" i="25" s="1"/>
  <c r="N152" i="25"/>
  <c r="N153" i="25" s="1"/>
  <c r="N148" i="25"/>
  <c r="O148" i="25"/>
  <c r="Z33" i="9"/>
  <c r="AB53" i="25"/>
  <c r="Y33" i="9"/>
  <c r="AA53" i="25"/>
  <c r="AF29" i="12"/>
  <c r="AF30" i="12"/>
  <c r="AF31" i="12"/>
  <c r="AA39" i="9"/>
  <c r="X76" i="25"/>
  <c r="T109" i="25"/>
  <c r="T111" i="25" s="1"/>
  <c r="Y80" i="25"/>
  <c r="Y81" i="25" s="1"/>
  <c r="Y76" i="25"/>
  <c r="Z56" i="25"/>
  <c r="AD118" i="25"/>
  <c r="AD82" i="25"/>
  <c r="AD154" i="25"/>
  <c r="AD136" i="25"/>
  <c r="AD100" i="25"/>
  <c r="AB23" i="9"/>
  <c r="AE7" i="25"/>
  <c r="AG9" i="12"/>
  <c r="AA26" i="9"/>
  <c r="AB25" i="9"/>
  <c r="AB32" i="9" l="1"/>
  <c r="AD411" i="25"/>
  <c r="AB52" i="9"/>
  <c r="Z192" i="25"/>
  <c r="Z193" i="25" s="1"/>
  <c r="Z196" i="25" s="1"/>
  <c r="Z203" i="25" s="1"/>
  <c r="Z205" i="25" s="1"/>
  <c r="Y198" i="25"/>
  <c r="Q138" i="25"/>
  <c r="Q145" i="25" s="1"/>
  <c r="Q147" i="25" s="1"/>
  <c r="AD67" i="25"/>
  <c r="Q140" i="25"/>
  <c r="P138" i="25"/>
  <c r="P145" i="25" s="1"/>
  <c r="P147" i="25" s="1"/>
  <c r="P152" i="25" s="1"/>
  <c r="P153" i="25" s="1"/>
  <c r="P140" i="25"/>
  <c r="R140" i="25"/>
  <c r="AC300" i="25"/>
  <c r="AC288" i="25" s="1"/>
  <c r="N158" i="25"/>
  <c r="Y318" i="25"/>
  <c r="M496" i="25"/>
  <c r="M497" i="25" s="1"/>
  <c r="M500" i="25" s="1"/>
  <c r="O492" i="25"/>
  <c r="P496" i="25"/>
  <c r="P497" i="25" s="1"/>
  <c r="N492" i="25"/>
  <c r="AA307" i="25"/>
  <c r="N496" i="25"/>
  <c r="N497" i="25" s="1"/>
  <c r="AC410" i="25"/>
  <c r="P492" i="25"/>
  <c r="Z312" i="25"/>
  <c r="Z313" i="25" s="1"/>
  <c r="Z308" i="25"/>
  <c r="AD179" i="25"/>
  <c r="AD299" i="25"/>
  <c r="AB300" i="25"/>
  <c r="AB288" i="25" s="1"/>
  <c r="AB305" i="25"/>
  <c r="AB307" i="25" s="1"/>
  <c r="R138" i="25"/>
  <c r="R145" i="25" s="1"/>
  <c r="R147" i="25" s="1"/>
  <c r="AB165" i="25"/>
  <c r="AB15" i="25"/>
  <c r="O496" i="25"/>
  <c r="O497" i="25" s="1"/>
  <c r="T460" i="25"/>
  <c r="T461" i="25" s="1"/>
  <c r="T456" i="25"/>
  <c r="AB68" i="25"/>
  <c r="T361" i="25"/>
  <c r="R388" i="25"/>
  <c r="R283" i="25" s="1"/>
  <c r="R390" i="25"/>
  <c r="Y326" i="25"/>
  <c r="Y330" i="25"/>
  <c r="Y331" i="25" s="1"/>
  <c r="AE230" i="25"/>
  <c r="AE386" i="25"/>
  <c r="AE266" i="25"/>
  <c r="AE426" i="25"/>
  <c r="AE444" i="25"/>
  <c r="AE194" i="25"/>
  <c r="AE462" i="25"/>
  <c r="AE368" i="25"/>
  <c r="AE248" i="25"/>
  <c r="AE350" i="25"/>
  <c r="AE498" i="25"/>
  <c r="AE212" i="25"/>
  <c r="AE332" i="25"/>
  <c r="AE480" i="25"/>
  <c r="AE314" i="25"/>
  <c r="X336" i="25"/>
  <c r="X334" i="25"/>
  <c r="X341" i="25" s="1"/>
  <c r="S112" i="25"/>
  <c r="S116" i="25"/>
  <c r="S117" i="25" s="1"/>
  <c r="S388" i="25"/>
  <c r="S283" i="25" s="1"/>
  <c r="S390" i="25"/>
  <c r="Q471" i="25"/>
  <c r="Q473" i="25" s="1"/>
  <c r="V348" i="25"/>
  <c r="V349" i="25" s="1"/>
  <c r="V344" i="25"/>
  <c r="U109" i="25"/>
  <c r="U111" i="25" s="1"/>
  <c r="U112" i="25" s="1"/>
  <c r="U453" i="25"/>
  <c r="U455" i="25" s="1"/>
  <c r="U460" i="25" s="1"/>
  <c r="U461" i="25" s="1"/>
  <c r="U352" i="25"/>
  <c r="U359" i="25" s="1"/>
  <c r="U354" i="25"/>
  <c r="W343" i="25"/>
  <c r="R471" i="25"/>
  <c r="R473" i="25" s="1"/>
  <c r="Q388" i="25"/>
  <c r="Q283" i="25" s="1"/>
  <c r="Q390" i="25"/>
  <c r="W91" i="25"/>
  <c r="W93" i="25" s="1"/>
  <c r="W98" i="25" s="1"/>
  <c r="W99" i="25" s="1"/>
  <c r="V453" i="25"/>
  <c r="V455" i="25" s="1"/>
  <c r="P390" i="25"/>
  <c r="P388" i="25"/>
  <c r="P283" i="25" s="1"/>
  <c r="S464" i="25"/>
  <c r="S466" i="25"/>
  <c r="AB16" i="25"/>
  <c r="AB397" i="25"/>
  <c r="AB419" i="25" s="1"/>
  <c r="AA397" i="25"/>
  <c r="AA419" i="25" s="1"/>
  <c r="AA16" i="25"/>
  <c r="W442" i="25"/>
  <c r="W443" i="25" s="1"/>
  <c r="W438" i="25"/>
  <c r="Z420" i="25"/>
  <c r="Z424" i="25"/>
  <c r="Z425" i="25" s="1"/>
  <c r="X442" i="25"/>
  <c r="X443" i="25" s="1"/>
  <c r="X438" i="25"/>
  <c r="Y430" i="25"/>
  <c r="Y428" i="25"/>
  <c r="AA187" i="25"/>
  <c r="AA188" i="25" s="1"/>
  <c r="Y86" i="25"/>
  <c r="P264" i="25"/>
  <c r="P265" i="25" s="1"/>
  <c r="AB185" i="25"/>
  <c r="AB180" i="25"/>
  <c r="AB168" i="25" s="1"/>
  <c r="AC66" i="25"/>
  <c r="AC178" i="25"/>
  <c r="AB73" i="25"/>
  <c r="W216" i="25"/>
  <c r="W214" i="25"/>
  <c r="W221" i="25" s="1"/>
  <c r="Y210" i="25"/>
  <c r="Y211" i="25" s="1"/>
  <c r="Y206" i="25"/>
  <c r="O156" i="25"/>
  <c r="O158" i="25"/>
  <c r="X216" i="25"/>
  <c r="X214" i="25"/>
  <c r="X221" i="25" s="1"/>
  <c r="S260" i="25"/>
  <c r="Q264" i="25"/>
  <c r="Q265" i="25" s="1"/>
  <c r="Q260" i="25"/>
  <c r="R260" i="25"/>
  <c r="O264" i="25"/>
  <c r="O265" i="25" s="1"/>
  <c r="S264" i="25"/>
  <c r="S265" i="25" s="1"/>
  <c r="P260" i="25"/>
  <c r="R264" i="25"/>
  <c r="R265" i="25" s="1"/>
  <c r="O260" i="25"/>
  <c r="X84" i="25"/>
  <c r="X86" i="25"/>
  <c r="V228" i="25"/>
  <c r="V229" i="25" s="1"/>
  <c r="U224" i="25"/>
  <c r="U228" i="25"/>
  <c r="U229" i="25" s="1"/>
  <c r="V224" i="25"/>
  <c r="T242" i="25"/>
  <c r="T246" i="25"/>
  <c r="T247" i="25" s="1"/>
  <c r="N156" i="25"/>
  <c r="V109" i="25"/>
  <c r="V111" i="25" s="1"/>
  <c r="AG29" i="12"/>
  <c r="AG31" i="12"/>
  <c r="AG30" i="12"/>
  <c r="AB39" i="9"/>
  <c r="AB31" i="9" s="1"/>
  <c r="AD285" i="25" s="1"/>
  <c r="AD298" i="25"/>
  <c r="AA31" i="9"/>
  <c r="AC15" i="25"/>
  <c r="Y84" i="25"/>
  <c r="T116" i="25"/>
  <c r="T117" i="25" s="1"/>
  <c r="T112" i="25"/>
  <c r="Z75" i="25"/>
  <c r="Z76" i="25" s="1"/>
  <c r="AA56" i="25"/>
  <c r="AE154" i="25"/>
  <c r="AE118" i="25"/>
  <c r="AE82" i="25"/>
  <c r="AE136" i="25"/>
  <c r="AE100" i="25"/>
  <c r="AC23" i="9"/>
  <c r="AF7" i="25"/>
  <c r="AH9" i="12"/>
  <c r="AB26" i="9"/>
  <c r="AC25" i="9"/>
  <c r="AE299" i="25" l="1"/>
  <c r="AC52" i="9"/>
  <c r="AE298" i="25" s="1"/>
  <c r="AE305" i="25" s="1"/>
  <c r="AC32" i="9"/>
  <c r="Z198" i="25"/>
  <c r="M502" i="25"/>
  <c r="AB187" i="25"/>
  <c r="AB192" i="25" s="1"/>
  <c r="AB193" i="25" s="1"/>
  <c r="O500" i="25"/>
  <c r="O19" i="25" s="1"/>
  <c r="AB312" i="25"/>
  <c r="AB313" i="25" s="1"/>
  <c r="O502" i="25"/>
  <c r="AB308" i="25"/>
  <c r="V234" i="25"/>
  <c r="AE179" i="25"/>
  <c r="P500" i="25"/>
  <c r="P395" i="25" s="1"/>
  <c r="T464" i="25"/>
  <c r="T471" i="25" s="1"/>
  <c r="T473" i="25" s="1"/>
  <c r="N502" i="25"/>
  <c r="S122" i="25"/>
  <c r="T466" i="25"/>
  <c r="U116" i="25"/>
  <c r="U117" i="25" s="1"/>
  <c r="U120" i="25" s="1"/>
  <c r="S120" i="25"/>
  <c r="S127" i="25" s="1"/>
  <c r="S129" i="25" s="1"/>
  <c r="W94" i="25"/>
  <c r="W104" i="25" s="1"/>
  <c r="N500" i="25"/>
  <c r="N395" i="25" s="1"/>
  <c r="P502" i="25"/>
  <c r="AA312" i="25"/>
  <c r="AA313" i="25" s="1"/>
  <c r="AA308" i="25"/>
  <c r="AD305" i="25"/>
  <c r="AD307" i="25" s="1"/>
  <c r="AD300" i="25"/>
  <c r="AD288" i="25" s="1"/>
  <c r="AE411" i="25"/>
  <c r="Z316" i="25"/>
  <c r="Z323" i="25" s="1"/>
  <c r="Z325" i="25" s="1"/>
  <c r="Z326" i="25" s="1"/>
  <c r="Z318" i="25"/>
  <c r="AE67" i="25"/>
  <c r="AD14" i="25"/>
  <c r="AC417" i="25"/>
  <c r="AC412" i="25"/>
  <c r="AC400" i="25" s="1"/>
  <c r="AA192" i="25"/>
  <c r="AA193" i="25" s="1"/>
  <c r="AA196" i="25" s="1"/>
  <c r="AA203" i="25" s="1"/>
  <c r="AD410" i="25"/>
  <c r="AC285" i="25"/>
  <c r="AC307" i="25" s="1"/>
  <c r="AC312" i="25" s="1"/>
  <c r="AC313" i="25" s="1"/>
  <c r="AC14" i="25"/>
  <c r="V354" i="25"/>
  <c r="V352" i="25"/>
  <c r="V359" i="25" s="1"/>
  <c r="Y336" i="25"/>
  <c r="Y334" i="25"/>
  <c r="Y341" i="25" s="1"/>
  <c r="X343" i="25"/>
  <c r="W348" i="25"/>
  <c r="W349" i="25" s="1"/>
  <c r="W344" i="25"/>
  <c r="T366" i="25"/>
  <c r="T367" i="25" s="1"/>
  <c r="T362" i="25"/>
  <c r="X91" i="25"/>
  <c r="X93" i="25" s="1"/>
  <c r="X94" i="25" s="1"/>
  <c r="U361" i="25"/>
  <c r="U366" i="25" s="1"/>
  <c r="U367" i="25" s="1"/>
  <c r="AF350" i="25"/>
  <c r="AF426" i="25"/>
  <c r="AF444" i="25"/>
  <c r="AF194" i="25"/>
  <c r="AF462" i="25"/>
  <c r="AF314" i="25"/>
  <c r="AF480" i="25"/>
  <c r="AF266" i="25"/>
  <c r="AF498" i="25"/>
  <c r="AF332" i="25"/>
  <c r="AF212" i="25"/>
  <c r="AF368" i="25"/>
  <c r="AF386" i="25"/>
  <c r="AF230" i="25"/>
  <c r="AF248" i="25"/>
  <c r="M395" i="25"/>
  <c r="M19" i="25"/>
  <c r="N51" i="25"/>
  <c r="N18" i="25"/>
  <c r="V116" i="25"/>
  <c r="V117" i="25" s="1"/>
  <c r="O51" i="25"/>
  <c r="O18" i="25"/>
  <c r="V456" i="25"/>
  <c r="U456" i="25"/>
  <c r="U464" i="25" s="1"/>
  <c r="S471" i="25"/>
  <c r="S473" i="25" s="1"/>
  <c r="S478" i="25" s="1"/>
  <c r="S479" i="25" s="1"/>
  <c r="Y435" i="25"/>
  <c r="Y437" i="25" s="1"/>
  <c r="W448" i="25"/>
  <c r="W446" i="25"/>
  <c r="X448" i="25"/>
  <c r="X446" i="25"/>
  <c r="AA420" i="25"/>
  <c r="AA424" i="25"/>
  <c r="AA425" i="25" s="1"/>
  <c r="V460" i="25"/>
  <c r="V461" i="25" s="1"/>
  <c r="R474" i="25"/>
  <c r="Q478" i="25"/>
  <c r="Q479" i="25" s="1"/>
  <c r="R478" i="25"/>
  <c r="R479" i="25" s="1"/>
  <c r="Q474" i="25"/>
  <c r="Z428" i="25"/>
  <c r="Z430" i="25"/>
  <c r="AB424" i="25"/>
  <c r="AB425" i="25" s="1"/>
  <c r="AB420" i="25"/>
  <c r="T122" i="25"/>
  <c r="AC180" i="25"/>
  <c r="AC168" i="25" s="1"/>
  <c r="AC185" i="25"/>
  <c r="AC73" i="25"/>
  <c r="AC68" i="25"/>
  <c r="AC56" i="25" s="1"/>
  <c r="AD66" i="25"/>
  <c r="AD73" i="25" s="1"/>
  <c r="AD178" i="25"/>
  <c r="V232" i="25"/>
  <c r="V239" i="25" s="1"/>
  <c r="V241" i="25" s="1"/>
  <c r="T250" i="25"/>
  <c r="T257" i="25" s="1"/>
  <c r="T259" i="25" s="1"/>
  <c r="T252" i="25"/>
  <c r="U234" i="25"/>
  <c r="U232" i="25"/>
  <c r="U239" i="25" s="1"/>
  <c r="O268" i="25"/>
  <c r="O163" i="25" s="1"/>
  <c r="O270" i="25"/>
  <c r="Q268" i="25"/>
  <c r="Q163" i="25" s="1"/>
  <c r="Q270" i="25"/>
  <c r="X223" i="25"/>
  <c r="Z206" i="25"/>
  <c r="Z210" i="25"/>
  <c r="Z211" i="25" s="1"/>
  <c r="Y216" i="25"/>
  <c r="Y214" i="25"/>
  <c r="Y221" i="25" s="1"/>
  <c r="R268" i="25"/>
  <c r="R163" i="25" s="1"/>
  <c r="R270" i="25"/>
  <c r="S268" i="25"/>
  <c r="S163" i="25" s="1"/>
  <c r="S270" i="25"/>
  <c r="P270" i="25"/>
  <c r="P268" i="25"/>
  <c r="P163" i="25" s="1"/>
  <c r="W223" i="25"/>
  <c r="AC165" i="25"/>
  <c r="V112" i="25"/>
  <c r="R152" i="25"/>
  <c r="R153" i="25" s="1"/>
  <c r="R148" i="25"/>
  <c r="Q148" i="25"/>
  <c r="Q152" i="25"/>
  <c r="Q153" i="25" s="1"/>
  <c r="Y91" i="25"/>
  <c r="Y93" i="25" s="1"/>
  <c r="P148" i="25"/>
  <c r="AA33" i="9"/>
  <c r="AC53" i="25"/>
  <c r="AB33" i="9"/>
  <c r="AD53" i="25"/>
  <c r="AH29" i="12"/>
  <c r="AH31" i="12"/>
  <c r="AH30" i="12"/>
  <c r="AC39" i="9"/>
  <c r="AB56" i="25"/>
  <c r="Z80" i="25"/>
  <c r="Z81" i="25" s="1"/>
  <c r="Z84" i="25" s="1"/>
  <c r="T120" i="25"/>
  <c r="AA75" i="25"/>
  <c r="AA80" i="25" s="1"/>
  <c r="AA81" i="25" s="1"/>
  <c r="AF154" i="25"/>
  <c r="AF136" i="25"/>
  <c r="AF100" i="25"/>
  <c r="AF118" i="25"/>
  <c r="AF82" i="25"/>
  <c r="AD23" i="9"/>
  <c r="AG7" i="25"/>
  <c r="AI9" i="12"/>
  <c r="AC26" i="9"/>
  <c r="AD25" i="9"/>
  <c r="AF299" i="25" l="1"/>
  <c r="AD52" i="9"/>
  <c r="AD32" i="9"/>
  <c r="AB188" i="25"/>
  <c r="AB196" i="25" s="1"/>
  <c r="AB203" i="25" s="1"/>
  <c r="AB205" i="25" s="1"/>
  <c r="AB318" i="25"/>
  <c r="U122" i="25"/>
  <c r="AB316" i="25"/>
  <c r="AB323" i="25" s="1"/>
  <c r="AB325" i="25" s="1"/>
  <c r="O395" i="25"/>
  <c r="P19" i="25"/>
  <c r="AA198" i="25"/>
  <c r="W102" i="25"/>
  <c r="W109" i="25" s="1"/>
  <c r="W111" i="25" s="1"/>
  <c r="AF411" i="25"/>
  <c r="N19" i="25"/>
  <c r="V122" i="25"/>
  <c r="V466" i="25"/>
  <c r="Q158" i="25"/>
  <c r="R158" i="25"/>
  <c r="AF67" i="25"/>
  <c r="AC308" i="25"/>
  <c r="AC318" i="25" s="1"/>
  <c r="U466" i="25"/>
  <c r="Z330" i="25"/>
  <c r="Z331" i="25" s="1"/>
  <c r="Z334" i="25" s="1"/>
  <c r="Z341" i="25" s="1"/>
  <c r="AA318" i="25"/>
  <c r="AA316" i="25"/>
  <c r="AA323" i="25" s="1"/>
  <c r="AA325" i="25" s="1"/>
  <c r="AA330" i="25" s="1"/>
  <c r="AA331" i="25" s="1"/>
  <c r="AD308" i="25"/>
  <c r="AD312" i="25"/>
  <c r="AD313" i="25" s="1"/>
  <c r="AD417" i="25"/>
  <c r="AD412" i="25"/>
  <c r="AD400" i="25" s="1"/>
  <c r="AE410" i="25"/>
  <c r="AE300" i="25"/>
  <c r="AE288" i="25" s="1"/>
  <c r="AF179" i="25"/>
  <c r="AD165" i="25"/>
  <c r="AD15" i="25"/>
  <c r="T478" i="25"/>
  <c r="T479" i="25" s="1"/>
  <c r="X98" i="25"/>
  <c r="X99" i="25" s="1"/>
  <c r="X102" i="25" s="1"/>
  <c r="X109" i="25" s="1"/>
  <c r="X111" i="25" s="1"/>
  <c r="W354" i="25"/>
  <c r="W352" i="25"/>
  <c r="W359" i="25" s="1"/>
  <c r="W453" i="25"/>
  <c r="W455" i="25" s="1"/>
  <c r="X344" i="25"/>
  <c r="X348" i="25"/>
  <c r="X349" i="25" s="1"/>
  <c r="U471" i="25"/>
  <c r="U473" i="25" s="1"/>
  <c r="U362" i="25"/>
  <c r="T372" i="25"/>
  <c r="T370" i="25"/>
  <c r="T377" i="25" s="1"/>
  <c r="T379" i="25" s="1"/>
  <c r="Y343" i="25"/>
  <c r="AG248" i="25"/>
  <c r="AG426" i="25"/>
  <c r="AG444" i="25"/>
  <c r="AG194" i="25"/>
  <c r="AG332" i="25"/>
  <c r="AG462" i="25"/>
  <c r="AG314" i="25"/>
  <c r="AG480" i="25"/>
  <c r="AG212" i="25"/>
  <c r="AG498" i="25"/>
  <c r="AG266" i="25"/>
  <c r="AG350" i="25"/>
  <c r="AG386" i="25"/>
  <c r="AG368" i="25"/>
  <c r="AG230" i="25"/>
  <c r="V361" i="25"/>
  <c r="V464" i="25"/>
  <c r="AD68" i="25"/>
  <c r="Y98" i="25"/>
  <c r="Y99" i="25" s="1"/>
  <c r="Z435" i="25"/>
  <c r="Z437" i="25" s="1"/>
  <c r="S474" i="25"/>
  <c r="S484" i="25" s="1"/>
  <c r="X453" i="25"/>
  <c r="X455" i="25" s="1"/>
  <c r="S134" i="25"/>
  <c r="S135" i="25" s="1"/>
  <c r="S130" i="25"/>
  <c r="R482" i="25"/>
  <c r="R484" i="25"/>
  <c r="AC16" i="25"/>
  <c r="AC397" i="25"/>
  <c r="AC419" i="25" s="1"/>
  <c r="AB430" i="25"/>
  <c r="AB428" i="25"/>
  <c r="Y438" i="25"/>
  <c r="Y442" i="25"/>
  <c r="Y443" i="25" s="1"/>
  <c r="Q482" i="25"/>
  <c r="Q484" i="25"/>
  <c r="AD16" i="25"/>
  <c r="AD397" i="25"/>
  <c r="T474" i="25"/>
  <c r="AA430" i="25"/>
  <c r="AA428" i="25"/>
  <c r="AC187" i="25"/>
  <c r="AC192" i="25" s="1"/>
  <c r="AC193" i="25" s="1"/>
  <c r="AE66" i="25"/>
  <c r="AE73" i="25" s="1"/>
  <c r="AE178" i="25"/>
  <c r="AD180" i="25"/>
  <c r="AD168" i="25" s="1"/>
  <c r="AD185" i="25"/>
  <c r="Z86" i="25"/>
  <c r="Q156" i="25"/>
  <c r="Y223" i="25"/>
  <c r="Y228" i="25" s="1"/>
  <c r="Y229" i="25" s="1"/>
  <c r="AA205" i="25"/>
  <c r="U241" i="25"/>
  <c r="W228" i="25"/>
  <c r="W229" i="25" s="1"/>
  <c r="X228" i="25"/>
  <c r="X229" i="25" s="1"/>
  <c r="X224" i="25"/>
  <c r="W224" i="25"/>
  <c r="P156" i="25"/>
  <c r="P158" i="25"/>
  <c r="Z214" i="25"/>
  <c r="Z221" i="25" s="1"/>
  <c r="Z216" i="25"/>
  <c r="V120" i="25"/>
  <c r="T260" i="25"/>
  <c r="T264" i="25"/>
  <c r="T265" i="25" s="1"/>
  <c r="Y94" i="25"/>
  <c r="R156" i="25"/>
  <c r="T127" i="25"/>
  <c r="T129" i="25" s="1"/>
  <c r="T130" i="25" s="1"/>
  <c r="AI30" i="12"/>
  <c r="AI29" i="12"/>
  <c r="AI31" i="12"/>
  <c r="AD39" i="9"/>
  <c r="AD31" i="9" s="1"/>
  <c r="AF14" i="25" s="1"/>
  <c r="AF410" i="25"/>
  <c r="AC31" i="9"/>
  <c r="AE15" i="25"/>
  <c r="AA76" i="25"/>
  <c r="U127" i="25"/>
  <c r="AB75" i="25"/>
  <c r="Z91" i="25"/>
  <c r="Z93" i="25" s="1"/>
  <c r="Z94" i="25" s="1"/>
  <c r="AC75" i="25"/>
  <c r="AG136" i="25"/>
  <c r="AG100" i="25"/>
  <c r="AG154" i="25"/>
  <c r="AG118" i="25"/>
  <c r="AG82" i="25"/>
  <c r="AE23" i="9"/>
  <c r="AH7" i="25"/>
  <c r="AJ9" i="12"/>
  <c r="AE25" i="9"/>
  <c r="AD26" i="9"/>
  <c r="AE32" i="9" l="1"/>
  <c r="AG411" i="25"/>
  <c r="AE52" i="9"/>
  <c r="AG298" i="25" s="1"/>
  <c r="AB198" i="25"/>
  <c r="AD187" i="25"/>
  <c r="AD188" i="25" s="1"/>
  <c r="AC316" i="25"/>
  <c r="AC323" i="25" s="1"/>
  <c r="AC325" i="25" s="1"/>
  <c r="Z336" i="25"/>
  <c r="X104" i="25"/>
  <c r="AA326" i="25"/>
  <c r="AA336" i="25" s="1"/>
  <c r="Y104" i="25"/>
  <c r="AD419" i="25"/>
  <c r="AD424" i="25" s="1"/>
  <c r="AD425" i="25" s="1"/>
  <c r="AG67" i="25"/>
  <c r="AG179" i="25"/>
  <c r="AF285" i="25"/>
  <c r="AF412" i="25"/>
  <c r="AF400" i="25" s="1"/>
  <c r="AF417" i="25"/>
  <c r="AG299" i="25"/>
  <c r="AE417" i="25"/>
  <c r="AE412" i="25"/>
  <c r="AE400" i="25" s="1"/>
  <c r="AE285" i="25"/>
  <c r="AE307" i="25" s="1"/>
  <c r="AE14" i="25"/>
  <c r="AD318" i="25"/>
  <c r="AD316" i="25"/>
  <c r="AD323" i="25" s="1"/>
  <c r="AD325" i="25" s="1"/>
  <c r="AF298" i="25"/>
  <c r="AA435" i="25"/>
  <c r="AA437" i="25" s="1"/>
  <c r="Z343" i="25"/>
  <c r="V471" i="25"/>
  <c r="V473" i="25" s="1"/>
  <c r="V474" i="25" s="1"/>
  <c r="T380" i="25"/>
  <c r="T384" i="25"/>
  <c r="T385" i="25" s="1"/>
  <c r="V127" i="25"/>
  <c r="V129" i="25" s="1"/>
  <c r="W361" i="25"/>
  <c r="U372" i="25"/>
  <c r="U370" i="25"/>
  <c r="U377" i="25" s="1"/>
  <c r="U379" i="25" s="1"/>
  <c r="U384" i="25" s="1"/>
  <c r="U385" i="25" s="1"/>
  <c r="S482" i="25"/>
  <c r="Q51" i="25"/>
  <c r="Q18" i="25"/>
  <c r="V362" i="25"/>
  <c r="V366" i="25"/>
  <c r="V367" i="25" s="1"/>
  <c r="P51" i="25"/>
  <c r="P18" i="25"/>
  <c r="X354" i="25"/>
  <c r="X352" i="25"/>
  <c r="X359" i="25" s="1"/>
  <c r="AB435" i="25"/>
  <c r="AB437" i="25" s="1"/>
  <c r="AE68" i="25"/>
  <c r="AH368" i="25"/>
  <c r="AH444" i="25"/>
  <c r="AH462" i="25"/>
  <c r="AH314" i="25"/>
  <c r="AH480" i="25"/>
  <c r="AH212" i="25"/>
  <c r="AH498" i="25"/>
  <c r="AH332" i="25"/>
  <c r="AH350" i="25"/>
  <c r="AH266" i="25"/>
  <c r="AH426" i="25"/>
  <c r="AH386" i="25"/>
  <c r="AH194" i="25"/>
  <c r="AH230" i="25"/>
  <c r="AH248" i="25"/>
  <c r="R489" i="25"/>
  <c r="R491" i="25" s="1"/>
  <c r="R51" i="25"/>
  <c r="R18" i="25"/>
  <c r="Q489" i="25"/>
  <c r="Q491" i="25" s="1"/>
  <c r="S138" i="25"/>
  <c r="S140" i="25"/>
  <c r="AB330" i="25"/>
  <c r="AB331" i="25" s="1"/>
  <c r="AB326" i="25"/>
  <c r="Y344" i="25"/>
  <c r="Y348" i="25"/>
  <c r="Y349" i="25" s="1"/>
  <c r="AC424" i="25"/>
  <c r="AC425" i="25" s="1"/>
  <c r="AC420" i="25"/>
  <c r="X456" i="25"/>
  <c r="X460" i="25"/>
  <c r="X461" i="25" s="1"/>
  <c r="W456" i="25"/>
  <c r="W460" i="25"/>
  <c r="W461" i="25" s="1"/>
  <c r="AC188" i="25"/>
  <c r="AC198" i="25" s="1"/>
  <c r="T482" i="25"/>
  <c r="T484" i="25"/>
  <c r="U478" i="25"/>
  <c r="U479" i="25" s="1"/>
  <c r="U474" i="25"/>
  <c r="Z438" i="25"/>
  <c r="Z442" i="25"/>
  <c r="Z443" i="25" s="1"/>
  <c r="Y446" i="25"/>
  <c r="Y448" i="25"/>
  <c r="Y102" i="25"/>
  <c r="AF66" i="25"/>
  <c r="AF73" i="25" s="1"/>
  <c r="AF178" i="25"/>
  <c r="Y224" i="25"/>
  <c r="Y232" i="25" s="1"/>
  <c r="Y239" i="25" s="1"/>
  <c r="AE185" i="25"/>
  <c r="AE180" i="25"/>
  <c r="AE168" i="25" s="1"/>
  <c r="W234" i="25"/>
  <c r="W232" i="25"/>
  <c r="W239" i="25" s="1"/>
  <c r="U242" i="25"/>
  <c r="V242" i="25"/>
  <c r="U246" i="25"/>
  <c r="U247" i="25" s="1"/>
  <c r="V246" i="25"/>
  <c r="V247" i="25" s="1"/>
  <c r="AA206" i="25"/>
  <c r="AA210" i="25"/>
  <c r="AA211" i="25" s="1"/>
  <c r="AA84" i="25"/>
  <c r="AA86" i="25"/>
  <c r="X232" i="25"/>
  <c r="X239" i="25" s="1"/>
  <c r="X234" i="25"/>
  <c r="Z223" i="25"/>
  <c r="AE165" i="25"/>
  <c r="AB206" i="25"/>
  <c r="AB210" i="25"/>
  <c r="AB211" i="25" s="1"/>
  <c r="T268" i="25"/>
  <c r="T163" i="25" s="1"/>
  <c r="T270" i="25"/>
  <c r="T134" i="25"/>
  <c r="T135" i="25" s="1"/>
  <c r="T138" i="25" s="1"/>
  <c r="AD33" i="9"/>
  <c r="AF53" i="25"/>
  <c r="AC33" i="9"/>
  <c r="AE53" i="25"/>
  <c r="AJ31" i="12"/>
  <c r="AJ29" i="12"/>
  <c r="AJ30" i="12"/>
  <c r="AE39" i="9"/>
  <c r="AC80" i="25"/>
  <c r="AC81" i="25" s="1"/>
  <c r="AC76" i="25"/>
  <c r="U129" i="25"/>
  <c r="W112" i="25"/>
  <c r="W116" i="25"/>
  <c r="W117" i="25" s="1"/>
  <c r="X112" i="25"/>
  <c r="X116" i="25"/>
  <c r="X117" i="25" s="1"/>
  <c r="Z98" i="25"/>
  <c r="Z99" i="25" s="1"/>
  <c r="Z102" i="25" s="1"/>
  <c r="AB76" i="25"/>
  <c r="AB80" i="25"/>
  <c r="AB81" i="25" s="1"/>
  <c r="AD56" i="25"/>
  <c r="AH136" i="25"/>
  <c r="AH154" i="25"/>
  <c r="AH118" i="25"/>
  <c r="AH82" i="25"/>
  <c r="AH100" i="25"/>
  <c r="AF23" i="9"/>
  <c r="AI7" i="25"/>
  <c r="AK9" i="12"/>
  <c r="AE26" i="9"/>
  <c r="AF25" i="9"/>
  <c r="AH411" i="25" l="1"/>
  <c r="AF52" i="9"/>
  <c r="AH410" i="25" s="1"/>
  <c r="AH412" i="25" s="1"/>
  <c r="AH400" i="25" s="1"/>
  <c r="AF32" i="9"/>
  <c r="AD192" i="25"/>
  <c r="AD193" i="25" s="1"/>
  <c r="AD196" i="25" s="1"/>
  <c r="AD203" i="25" s="1"/>
  <c r="AD205" i="25" s="1"/>
  <c r="AD420" i="25"/>
  <c r="AD430" i="25" s="1"/>
  <c r="AA334" i="25"/>
  <c r="AA341" i="25" s="1"/>
  <c r="AA343" i="25" s="1"/>
  <c r="V478" i="25"/>
  <c r="V479" i="25" s="1"/>
  <c r="V482" i="25" s="1"/>
  <c r="R492" i="25"/>
  <c r="T140" i="25"/>
  <c r="AG300" i="25"/>
  <c r="AG288" i="25" s="1"/>
  <c r="AG410" i="25"/>
  <c r="AG417" i="25" s="1"/>
  <c r="AF165" i="25"/>
  <c r="AF15" i="25"/>
  <c r="AE312" i="25"/>
  <c r="AE313" i="25" s="1"/>
  <c r="AE308" i="25"/>
  <c r="AD326" i="25"/>
  <c r="AH179" i="25"/>
  <c r="AG305" i="25"/>
  <c r="AH299" i="25"/>
  <c r="AH67" i="25"/>
  <c r="AF305" i="25"/>
  <c r="AF307" i="25" s="1"/>
  <c r="AF300" i="25"/>
  <c r="AF288" i="25" s="1"/>
  <c r="AD330" i="25"/>
  <c r="AD331" i="25" s="1"/>
  <c r="U380" i="25"/>
  <c r="U388" i="25" s="1"/>
  <c r="U283" i="25" s="1"/>
  <c r="AC196" i="25"/>
  <c r="AC203" i="25" s="1"/>
  <c r="AC205" i="25" s="1"/>
  <c r="Y109" i="25"/>
  <c r="Y111" i="25" s="1"/>
  <c r="Y116" i="25" s="1"/>
  <c r="Y117" i="25" s="1"/>
  <c r="S145" i="25"/>
  <c r="S147" i="25" s="1"/>
  <c r="V370" i="25"/>
  <c r="V377" i="25" s="1"/>
  <c r="V379" i="25" s="1"/>
  <c r="V372" i="25"/>
  <c r="T388" i="25"/>
  <c r="T283" i="25" s="1"/>
  <c r="T390" i="25"/>
  <c r="Y453" i="25"/>
  <c r="Y455" i="25" s="1"/>
  <c r="X361" i="25"/>
  <c r="AC326" i="25"/>
  <c r="AC330" i="25"/>
  <c r="AC331" i="25" s="1"/>
  <c r="S489" i="25"/>
  <c r="S491" i="25" s="1"/>
  <c r="T489" i="25"/>
  <c r="T491" i="25" s="1"/>
  <c r="Y352" i="25"/>
  <c r="Y359" i="25" s="1"/>
  <c r="Y354" i="25"/>
  <c r="AA91" i="25"/>
  <c r="AA93" i="25" s="1"/>
  <c r="AA94" i="25" s="1"/>
  <c r="AF68" i="25"/>
  <c r="Q492" i="25"/>
  <c r="AB336" i="25"/>
  <c r="AB334" i="25"/>
  <c r="AB341" i="25" s="1"/>
  <c r="W366" i="25"/>
  <c r="W367" i="25" s="1"/>
  <c r="W362" i="25"/>
  <c r="Z348" i="25"/>
  <c r="Z349" i="25" s="1"/>
  <c r="Z344" i="25"/>
  <c r="Q496" i="25"/>
  <c r="Q497" i="25" s="1"/>
  <c r="AI386" i="25"/>
  <c r="AI266" i="25"/>
  <c r="AI444" i="25"/>
  <c r="AI194" i="25"/>
  <c r="AI462" i="25"/>
  <c r="AI314" i="25"/>
  <c r="AI480" i="25"/>
  <c r="AI212" i="25"/>
  <c r="AI498" i="25"/>
  <c r="AI332" i="25"/>
  <c r="AI350" i="25"/>
  <c r="AI230" i="25"/>
  <c r="AI426" i="25"/>
  <c r="AI248" i="25"/>
  <c r="AI368" i="25"/>
  <c r="R496" i="25"/>
  <c r="R497" i="25" s="1"/>
  <c r="W464" i="25"/>
  <c r="W466" i="25"/>
  <c r="Z448" i="25"/>
  <c r="Z446" i="25"/>
  <c r="X464" i="25"/>
  <c r="X466" i="25"/>
  <c r="AA442" i="25"/>
  <c r="AA443" i="25" s="1"/>
  <c r="AA438" i="25"/>
  <c r="AC428" i="25"/>
  <c r="AC430" i="25"/>
  <c r="AE397" i="25"/>
  <c r="AE419" i="25" s="1"/>
  <c r="AE16" i="25"/>
  <c r="Y234" i="25"/>
  <c r="AB438" i="25"/>
  <c r="AB442" i="25"/>
  <c r="AB443" i="25" s="1"/>
  <c r="AF397" i="25"/>
  <c r="AF419" i="25" s="1"/>
  <c r="AF16" i="25"/>
  <c r="U482" i="25"/>
  <c r="U484" i="25"/>
  <c r="AA214" i="25"/>
  <c r="AA221" i="25" s="1"/>
  <c r="AA223" i="25" s="1"/>
  <c r="X122" i="25"/>
  <c r="AA216" i="25"/>
  <c r="AC86" i="25"/>
  <c r="W122" i="25"/>
  <c r="Z104" i="25"/>
  <c r="AG66" i="25"/>
  <c r="AG178" i="25"/>
  <c r="AF185" i="25"/>
  <c r="AF180" i="25"/>
  <c r="AF168" i="25" s="1"/>
  <c r="AE187" i="25"/>
  <c r="AE188" i="25" s="1"/>
  <c r="Z228" i="25"/>
  <c r="Z229" i="25" s="1"/>
  <c r="Z224" i="25"/>
  <c r="X241" i="25"/>
  <c r="U252" i="25"/>
  <c r="U250" i="25"/>
  <c r="U257" i="25" s="1"/>
  <c r="U259" i="25" s="1"/>
  <c r="V250" i="25"/>
  <c r="V257" i="25" s="1"/>
  <c r="V259" i="25" s="1"/>
  <c r="V252" i="25"/>
  <c r="AB216" i="25"/>
  <c r="AB214" i="25"/>
  <c r="AB221" i="25" s="1"/>
  <c r="AB86" i="25"/>
  <c r="W241" i="25"/>
  <c r="Y241" i="25"/>
  <c r="AK31" i="12"/>
  <c r="AK30" i="12"/>
  <c r="AK29" i="12"/>
  <c r="AF39" i="9"/>
  <c r="AF31" i="9" s="1"/>
  <c r="AH285" i="25" s="1"/>
  <c r="AE31" i="9"/>
  <c r="AG15" i="25"/>
  <c r="AC84" i="25"/>
  <c r="W120" i="25"/>
  <c r="U130" i="25"/>
  <c r="V134" i="25"/>
  <c r="V135" i="25" s="1"/>
  <c r="V130" i="25"/>
  <c r="U134" i="25"/>
  <c r="U135" i="25" s="1"/>
  <c r="T145" i="25"/>
  <c r="AB84" i="25"/>
  <c r="AD75" i="25"/>
  <c r="AD80" i="25" s="1"/>
  <c r="AD81" i="25" s="1"/>
  <c r="Z109" i="25"/>
  <c r="Z111" i="25" s="1"/>
  <c r="X120" i="25"/>
  <c r="AE56" i="25"/>
  <c r="AI154" i="25"/>
  <c r="AI118" i="25"/>
  <c r="AI82" i="25"/>
  <c r="AI100" i="25"/>
  <c r="AI136" i="25"/>
  <c r="AG23" i="9"/>
  <c r="AJ7" i="25"/>
  <c r="AL9" i="12"/>
  <c r="AF26" i="9"/>
  <c r="AG25" i="9"/>
  <c r="AI411" i="25" l="1"/>
  <c r="AG52" i="9"/>
  <c r="AG32" i="9"/>
  <c r="AD198" i="25"/>
  <c r="AD428" i="25"/>
  <c r="AD435" i="25" s="1"/>
  <c r="AD437" i="25" s="1"/>
  <c r="AF187" i="25"/>
  <c r="AF192" i="25" s="1"/>
  <c r="AF193" i="25" s="1"/>
  <c r="R500" i="25"/>
  <c r="R19" i="25" s="1"/>
  <c r="AD336" i="25"/>
  <c r="V484" i="25"/>
  <c r="V140" i="25"/>
  <c r="R502" i="25"/>
  <c r="AG412" i="25"/>
  <c r="AG400" i="25" s="1"/>
  <c r="U140" i="25"/>
  <c r="AH14" i="25"/>
  <c r="T496" i="25"/>
  <c r="T497" i="25" s="1"/>
  <c r="AA98" i="25"/>
  <c r="AA99" i="25" s="1"/>
  <c r="AA102" i="25" s="1"/>
  <c r="AA109" i="25" s="1"/>
  <c r="AA111" i="25" s="1"/>
  <c r="AA116" i="25" s="1"/>
  <c r="AA117" i="25" s="1"/>
  <c r="Y112" i="25"/>
  <c r="Y122" i="25" s="1"/>
  <c r="Q500" i="25"/>
  <c r="Q395" i="25" s="1"/>
  <c r="Q502" i="25"/>
  <c r="AD334" i="25"/>
  <c r="AD341" i="25" s="1"/>
  <c r="AD343" i="25" s="1"/>
  <c r="AG14" i="25"/>
  <c r="AG285" i="25"/>
  <c r="AG307" i="25" s="1"/>
  <c r="AE318" i="25"/>
  <c r="AE316" i="25"/>
  <c r="AE323" i="25" s="1"/>
  <c r="AE325" i="25" s="1"/>
  <c r="AE326" i="25" s="1"/>
  <c r="AH417" i="25"/>
  <c r="AH298" i="25"/>
  <c r="AI179" i="25"/>
  <c r="AI299" i="25"/>
  <c r="U390" i="25"/>
  <c r="AF308" i="25"/>
  <c r="AF312" i="25"/>
  <c r="AF313" i="25" s="1"/>
  <c r="AI67" i="25"/>
  <c r="T492" i="25"/>
  <c r="S496" i="25"/>
  <c r="S497" i="25" s="1"/>
  <c r="X471" i="25"/>
  <c r="X473" i="25" s="1"/>
  <c r="W370" i="25"/>
  <c r="W377" i="25" s="1"/>
  <c r="W379" i="25" s="1"/>
  <c r="W372" i="25"/>
  <c r="AB343" i="25"/>
  <c r="Z453" i="25"/>
  <c r="Z455" i="25" s="1"/>
  <c r="AA344" i="25"/>
  <c r="AA348" i="25"/>
  <c r="AA349" i="25" s="1"/>
  <c r="V380" i="25"/>
  <c r="V384" i="25"/>
  <c r="V385" i="25" s="1"/>
  <c r="X366" i="25"/>
  <c r="X367" i="25" s="1"/>
  <c r="X362" i="25"/>
  <c r="AC435" i="25"/>
  <c r="AC437" i="25" s="1"/>
  <c r="W471" i="25"/>
  <c r="W473" i="25" s="1"/>
  <c r="S148" i="25"/>
  <c r="S152" i="25"/>
  <c r="S153" i="25" s="1"/>
  <c r="V489" i="25"/>
  <c r="V491" i="25" s="1"/>
  <c r="AJ462" i="25"/>
  <c r="AJ314" i="25"/>
  <c r="AJ480" i="25"/>
  <c r="AJ498" i="25"/>
  <c r="AJ332" i="25"/>
  <c r="AJ230" i="25"/>
  <c r="AJ350" i="25"/>
  <c r="AJ266" i="25"/>
  <c r="AJ426" i="25"/>
  <c r="AJ386" i="25"/>
  <c r="AJ194" i="25"/>
  <c r="AJ444" i="25"/>
  <c r="AJ368" i="25"/>
  <c r="AJ248" i="25"/>
  <c r="AJ212" i="25"/>
  <c r="S492" i="25"/>
  <c r="Z354" i="25"/>
  <c r="Z352" i="25"/>
  <c r="Z359" i="25" s="1"/>
  <c r="AC336" i="25"/>
  <c r="AC334" i="25"/>
  <c r="AC341" i="25" s="1"/>
  <c r="U489" i="25"/>
  <c r="U491" i="25" s="1"/>
  <c r="U496" i="25" s="1"/>
  <c r="U497" i="25" s="1"/>
  <c r="Y361" i="25"/>
  <c r="AB448" i="25"/>
  <c r="AB446" i="25"/>
  <c r="AA448" i="25"/>
  <c r="AA446" i="25"/>
  <c r="Y460" i="25"/>
  <c r="Y461" i="25" s="1"/>
  <c r="Y456" i="25"/>
  <c r="AE420" i="25"/>
  <c r="AE424" i="25"/>
  <c r="AE425" i="25" s="1"/>
  <c r="AF420" i="25"/>
  <c r="AF424" i="25"/>
  <c r="AF425" i="25" s="1"/>
  <c r="AE192" i="25"/>
  <c r="AE193" i="25" s="1"/>
  <c r="AE196" i="25" s="1"/>
  <c r="AE203" i="25" s="1"/>
  <c r="Z234" i="25"/>
  <c r="AH66" i="25"/>
  <c r="AH178" i="25"/>
  <c r="AG185" i="25"/>
  <c r="AG180" i="25"/>
  <c r="AG168" i="25" s="1"/>
  <c r="AG73" i="25"/>
  <c r="AG68" i="25"/>
  <c r="AG56" i="25" s="1"/>
  <c r="AG165" i="25"/>
  <c r="V260" i="25"/>
  <c r="U264" i="25"/>
  <c r="U265" i="25" s="1"/>
  <c r="V264" i="25"/>
  <c r="V265" i="25" s="1"/>
  <c r="U260" i="25"/>
  <c r="AA224" i="25"/>
  <c r="AA228" i="25"/>
  <c r="AA229" i="25" s="1"/>
  <c r="W242" i="25"/>
  <c r="W246" i="25"/>
  <c r="W247" i="25" s="1"/>
  <c r="X242" i="25"/>
  <c r="Y246" i="25"/>
  <c r="Y247" i="25" s="1"/>
  <c r="Y242" i="25"/>
  <c r="X246" i="25"/>
  <c r="X247" i="25" s="1"/>
  <c r="AC210" i="25"/>
  <c r="AC211" i="25" s="1"/>
  <c r="AC206" i="25"/>
  <c r="AB223" i="25"/>
  <c r="AD206" i="25"/>
  <c r="AD210" i="25"/>
  <c r="AD211" i="25" s="1"/>
  <c r="Z232" i="25"/>
  <c r="Z239" i="25" s="1"/>
  <c r="Z241" i="25" s="1"/>
  <c r="Z242" i="25" s="1"/>
  <c r="W127" i="25"/>
  <c r="W129" i="25" s="1"/>
  <c r="W130" i="25" s="1"/>
  <c r="AC91" i="25"/>
  <c r="AC93" i="25" s="1"/>
  <c r="AB91" i="25"/>
  <c r="AB93" i="25" s="1"/>
  <c r="AF33" i="9"/>
  <c r="AH53" i="25"/>
  <c r="AE33" i="9"/>
  <c r="AG53" i="25"/>
  <c r="AL29" i="12"/>
  <c r="AL31" i="12"/>
  <c r="AL30" i="12"/>
  <c r="AI298" i="25"/>
  <c r="AG39" i="9"/>
  <c r="AD76" i="25"/>
  <c r="U138" i="25"/>
  <c r="T147" i="25"/>
  <c r="V138" i="25"/>
  <c r="Z116" i="25"/>
  <c r="Z117" i="25" s="1"/>
  <c r="Z112" i="25"/>
  <c r="X127" i="25"/>
  <c r="X129" i="25" s="1"/>
  <c r="AE75" i="25"/>
  <c r="AE76" i="25" s="1"/>
  <c r="AF56" i="25"/>
  <c r="AJ154" i="25"/>
  <c r="AJ100" i="25"/>
  <c r="AJ136" i="25"/>
  <c r="AJ118" i="25"/>
  <c r="AJ82" i="25"/>
  <c r="AH23" i="9"/>
  <c r="AK7" i="25"/>
  <c r="AM9" i="12"/>
  <c r="AG26" i="9"/>
  <c r="AH25" i="9"/>
  <c r="AH32" i="9" l="1"/>
  <c r="AJ411" i="25"/>
  <c r="AH52" i="9"/>
  <c r="AJ298" i="25" s="1"/>
  <c r="AJ305" i="25" s="1"/>
  <c r="R395" i="25"/>
  <c r="AF188" i="25"/>
  <c r="AF198" i="25" s="1"/>
  <c r="Y120" i="25"/>
  <c r="Y127" i="25" s="1"/>
  <c r="Y129" i="25" s="1"/>
  <c r="Y134" i="25" s="1"/>
  <c r="Y135" i="25" s="1"/>
  <c r="AA104" i="25"/>
  <c r="Z122" i="25"/>
  <c r="Q19" i="25"/>
  <c r="S158" i="25"/>
  <c r="W252" i="25"/>
  <c r="S156" i="25"/>
  <c r="S51" i="25" s="1"/>
  <c r="AI300" i="25"/>
  <c r="AI288" i="25" s="1"/>
  <c r="AI305" i="25"/>
  <c r="AG308" i="25"/>
  <c r="AG312" i="25"/>
  <c r="AG313" i="25" s="1"/>
  <c r="AH305" i="25"/>
  <c r="AH307" i="25" s="1"/>
  <c r="AH312" i="25" s="1"/>
  <c r="AH313" i="25" s="1"/>
  <c r="AH300" i="25"/>
  <c r="AH288" i="25" s="1"/>
  <c r="AI410" i="25"/>
  <c r="AJ179" i="25"/>
  <c r="AJ299" i="25"/>
  <c r="AJ67" i="25"/>
  <c r="AE330" i="25"/>
  <c r="AE331" i="25" s="1"/>
  <c r="AE334" i="25" s="1"/>
  <c r="AE341" i="25" s="1"/>
  <c r="AF316" i="25"/>
  <c r="AF323" i="25" s="1"/>
  <c r="AF325" i="25" s="1"/>
  <c r="AF330" i="25" s="1"/>
  <c r="AF331" i="25" s="1"/>
  <c r="AF318" i="25"/>
  <c r="AH165" i="25"/>
  <c r="AH15" i="25"/>
  <c r="T502" i="25"/>
  <c r="T500" i="25"/>
  <c r="U492" i="25"/>
  <c r="U502" i="25" s="1"/>
  <c r="AB453" i="25"/>
  <c r="AB455" i="25" s="1"/>
  <c r="AA352" i="25"/>
  <c r="AA359" i="25" s="1"/>
  <c r="AA354" i="25"/>
  <c r="AK426" i="25"/>
  <c r="AK480" i="25"/>
  <c r="AK212" i="25"/>
  <c r="AK498" i="25"/>
  <c r="AK332" i="25"/>
  <c r="AK230" i="25"/>
  <c r="AK350" i="25"/>
  <c r="AK248" i="25"/>
  <c r="AK368" i="25"/>
  <c r="AK462" i="25"/>
  <c r="AK194" i="25"/>
  <c r="AK386" i="25"/>
  <c r="AK444" i="25"/>
  <c r="AK314" i="25"/>
  <c r="AK266" i="25"/>
  <c r="S500" i="25"/>
  <c r="S502" i="25"/>
  <c r="Y366" i="25"/>
  <c r="Y367" i="25" s="1"/>
  <c r="Y362" i="25"/>
  <c r="X370" i="25"/>
  <c r="X377" i="25" s="1"/>
  <c r="X379" i="25" s="1"/>
  <c r="X372" i="25"/>
  <c r="AH73" i="25"/>
  <c r="AB344" i="25"/>
  <c r="AB348" i="25"/>
  <c r="AB349" i="25" s="1"/>
  <c r="W380" i="25"/>
  <c r="W384" i="25"/>
  <c r="W385" i="25" s="1"/>
  <c r="AC343" i="25"/>
  <c r="AD348" i="25" s="1"/>
  <c r="AD349" i="25" s="1"/>
  <c r="V390" i="25"/>
  <c r="V388" i="25"/>
  <c r="V283" i="25" s="1"/>
  <c r="V496" i="25"/>
  <c r="V497" i="25" s="1"/>
  <c r="AA453" i="25"/>
  <c r="AA455" i="25" s="1"/>
  <c r="Z361" i="25"/>
  <c r="V492" i="25"/>
  <c r="Z460" i="25"/>
  <c r="Z461" i="25" s="1"/>
  <c r="Z456" i="25"/>
  <c r="AD442" i="25"/>
  <c r="AD443" i="25" s="1"/>
  <c r="AD438" i="25"/>
  <c r="Y466" i="25"/>
  <c r="Y464" i="25"/>
  <c r="AG16" i="25"/>
  <c r="AG397" i="25"/>
  <c r="AG419" i="25" s="1"/>
  <c r="W478" i="25"/>
  <c r="W479" i="25" s="1"/>
  <c r="X474" i="25"/>
  <c r="W474" i="25"/>
  <c r="X478" i="25"/>
  <c r="X479" i="25" s="1"/>
  <c r="AC438" i="25"/>
  <c r="AC442" i="25"/>
  <c r="AC443" i="25" s="1"/>
  <c r="AF428" i="25"/>
  <c r="AF430" i="25"/>
  <c r="AH16" i="25"/>
  <c r="AH397" i="25"/>
  <c r="AH419" i="25" s="1"/>
  <c r="AE198" i="25"/>
  <c r="AE428" i="25"/>
  <c r="AE430" i="25"/>
  <c r="AA232" i="25"/>
  <c r="AA239" i="25" s="1"/>
  <c r="AA241" i="25" s="1"/>
  <c r="AC94" i="25"/>
  <c r="W250" i="25"/>
  <c r="W257" i="25" s="1"/>
  <c r="W259" i="25" s="1"/>
  <c r="W264" i="25" s="1"/>
  <c r="W265" i="25" s="1"/>
  <c r="AA234" i="25"/>
  <c r="AG187" i="25"/>
  <c r="AG188" i="25" s="1"/>
  <c r="AH68" i="25"/>
  <c r="X130" i="25"/>
  <c r="W134" i="25"/>
  <c r="W135" i="25" s="1"/>
  <c r="W138" i="25" s="1"/>
  <c r="Z246" i="25"/>
  <c r="Z247" i="25" s="1"/>
  <c r="Z250" i="25" s="1"/>
  <c r="Z257" i="25" s="1"/>
  <c r="Z259" i="25" s="1"/>
  <c r="AI66" i="25"/>
  <c r="AI178" i="25"/>
  <c r="AH185" i="25"/>
  <c r="AH180" i="25"/>
  <c r="AH168" i="25" s="1"/>
  <c r="Y252" i="25"/>
  <c r="Y250" i="25"/>
  <c r="Y257" i="25" s="1"/>
  <c r="Y259" i="25" s="1"/>
  <c r="V268" i="25"/>
  <c r="V163" i="25" s="1"/>
  <c r="V270" i="25"/>
  <c r="AD214" i="25"/>
  <c r="AD221" i="25" s="1"/>
  <c r="AD216" i="25"/>
  <c r="U270" i="25"/>
  <c r="U268" i="25"/>
  <c r="U163" i="25" s="1"/>
  <c r="AB224" i="25"/>
  <c r="AB228" i="25"/>
  <c r="AB229" i="25" s="1"/>
  <c r="AC216" i="25"/>
  <c r="AC214" i="25"/>
  <c r="AC221" i="25" s="1"/>
  <c r="AD84" i="25"/>
  <c r="AD86" i="25"/>
  <c r="AE205" i="25"/>
  <c r="X250" i="25"/>
  <c r="X257" i="25" s="1"/>
  <c r="X259" i="25" s="1"/>
  <c r="X252" i="25"/>
  <c r="AB94" i="25"/>
  <c r="AB98" i="25"/>
  <c r="AB99" i="25" s="1"/>
  <c r="U145" i="25"/>
  <c r="U147" i="25" s="1"/>
  <c r="U148" i="25" s="1"/>
  <c r="AC98" i="25"/>
  <c r="AC99" i="25" s="1"/>
  <c r="AM31" i="12"/>
  <c r="AM30" i="12"/>
  <c r="AM29" i="12"/>
  <c r="AH39" i="9"/>
  <c r="AH31" i="9" s="1"/>
  <c r="AJ14" i="25" s="1"/>
  <c r="AG31" i="9"/>
  <c r="AI15" i="25"/>
  <c r="AA112" i="25"/>
  <c r="V145" i="25"/>
  <c r="V147" i="25" s="1"/>
  <c r="T148" i="25"/>
  <c r="T152" i="25"/>
  <c r="T153" i="25" s="1"/>
  <c r="X134" i="25"/>
  <c r="X135" i="25" s="1"/>
  <c r="AF75" i="25"/>
  <c r="AF80" i="25" s="1"/>
  <c r="AF81" i="25" s="1"/>
  <c r="AE80" i="25"/>
  <c r="AE81" i="25" s="1"/>
  <c r="AE84" i="25" s="1"/>
  <c r="Z120" i="25"/>
  <c r="AG75" i="25"/>
  <c r="AK154" i="25"/>
  <c r="AK136" i="25"/>
  <c r="AK100" i="25"/>
  <c r="AK118" i="25"/>
  <c r="AK82" i="25"/>
  <c r="AI23" i="9"/>
  <c r="AL7" i="25"/>
  <c r="AN9" i="12"/>
  <c r="AI25" i="9"/>
  <c r="AJ25" i="9" s="1"/>
  <c r="AH26" i="9"/>
  <c r="AK299" i="25" l="1"/>
  <c r="AI52" i="9"/>
  <c r="AI32" i="9"/>
  <c r="AF196" i="25"/>
  <c r="AF203" i="25" s="1"/>
  <c r="AF205" i="25" s="1"/>
  <c r="AF206" i="25" s="1"/>
  <c r="S18" i="25"/>
  <c r="Y130" i="25"/>
  <c r="Y140" i="25" s="1"/>
  <c r="V502" i="25"/>
  <c r="AE336" i="25"/>
  <c r="X140" i="25"/>
  <c r="AG318" i="25"/>
  <c r="AG316" i="25"/>
  <c r="AG323" i="25" s="1"/>
  <c r="AG325" i="25" s="1"/>
  <c r="Z252" i="25"/>
  <c r="AF326" i="25"/>
  <c r="AF334" i="25" s="1"/>
  <c r="AF341" i="25" s="1"/>
  <c r="AC104" i="25"/>
  <c r="W140" i="25"/>
  <c r="T158" i="25"/>
  <c r="AH308" i="25"/>
  <c r="AH316" i="25" s="1"/>
  <c r="AH323" i="25" s="1"/>
  <c r="AK411" i="25"/>
  <c r="AG192" i="25"/>
  <c r="AG193" i="25" s="1"/>
  <c r="AG196" i="25" s="1"/>
  <c r="AG203" i="25" s="1"/>
  <c r="AI285" i="25"/>
  <c r="AI307" i="25" s="1"/>
  <c r="AI308" i="25" s="1"/>
  <c r="AI14" i="25"/>
  <c r="AI417" i="25"/>
  <c r="AI412" i="25"/>
  <c r="AI400" i="25" s="1"/>
  <c r="AJ285" i="25"/>
  <c r="AJ307" i="25" s="1"/>
  <c r="AJ300" i="25"/>
  <c r="AJ288" i="25" s="1"/>
  <c r="AK179" i="25"/>
  <c r="U500" i="25"/>
  <c r="U395" i="25" s="1"/>
  <c r="AJ410" i="25"/>
  <c r="AK67" i="25"/>
  <c r="AC102" i="25"/>
  <c r="AC109" i="25" s="1"/>
  <c r="AC111" i="25" s="1"/>
  <c r="AH187" i="25"/>
  <c r="AH188" i="25" s="1"/>
  <c r="T395" i="25"/>
  <c r="T19" i="25"/>
  <c r="W260" i="25"/>
  <c r="W268" i="25" s="1"/>
  <c r="W163" i="25" s="1"/>
  <c r="AB352" i="25"/>
  <c r="AB359" i="25" s="1"/>
  <c r="AB354" i="25"/>
  <c r="Y370" i="25"/>
  <c r="Y377" i="25" s="1"/>
  <c r="Y379" i="25" s="1"/>
  <c r="Y372" i="25"/>
  <c r="AF435" i="25"/>
  <c r="AF437" i="25" s="1"/>
  <c r="Y471" i="25"/>
  <c r="Y473" i="25" s="1"/>
  <c r="Z362" i="25"/>
  <c r="Z366" i="25"/>
  <c r="Z367" i="25" s="1"/>
  <c r="S395" i="25"/>
  <c r="S19" i="25"/>
  <c r="AE343" i="25"/>
  <c r="AC344" i="25"/>
  <c r="AC348" i="25"/>
  <c r="AC349" i="25" s="1"/>
  <c r="V500" i="25"/>
  <c r="AD344" i="25"/>
  <c r="AA361" i="25"/>
  <c r="AE435" i="25"/>
  <c r="AE437" i="25" s="1"/>
  <c r="AL498" i="25"/>
  <c r="AL332" i="25"/>
  <c r="AL350" i="25"/>
  <c r="AL248" i="25"/>
  <c r="AL368" i="25"/>
  <c r="AL386" i="25"/>
  <c r="AL426" i="25"/>
  <c r="AL462" i="25"/>
  <c r="AL194" i="25"/>
  <c r="AL212" i="25"/>
  <c r="AL230" i="25"/>
  <c r="AL444" i="25"/>
  <c r="AL480" i="25"/>
  <c r="AL314" i="25"/>
  <c r="AL266" i="25"/>
  <c r="W388" i="25"/>
  <c r="W283" i="25" s="1"/>
  <c r="W390" i="25"/>
  <c r="X380" i="25"/>
  <c r="X384" i="25"/>
  <c r="X385" i="25" s="1"/>
  <c r="AI73" i="25"/>
  <c r="X138" i="25"/>
  <c r="X145" i="25" s="1"/>
  <c r="X147" i="25" s="1"/>
  <c r="AD91" i="25"/>
  <c r="AD93" i="25" s="1"/>
  <c r="AD94" i="25" s="1"/>
  <c r="X484" i="25"/>
  <c r="X482" i="25"/>
  <c r="AG424" i="25"/>
  <c r="AG425" i="25" s="1"/>
  <c r="AG420" i="25"/>
  <c r="AD446" i="25"/>
  <c r="AD448" i="25"/>
  <c r="W482" i="25"/>
  <c r="W484" i="25"/>
  <c r="AA456" i="25"/>
  <c r="AA460" i="25"/>
  <c r="AA461" i="25" s="1"/>
  <c r="AH420" i="25"/>
  <c r="AH424" i="25"/>
  <c r="AH425" i="25" s="1"/>
  <c r="Z466" i="25"/>
  <c r="Z464" i="25"/>
  <c r="AB456" i="25"/>
  <c r="AB460" i="25"/>
  <c r="AB461" i="25" s="1"/>
  <c r="X264" i="25"/>
  <c r="X265" i="25" s="1"/>
  <c r="AC446" i="25"/>
  <c r="AC448" i="25"/>
  <c r="AB104" i="25"/>
  <c r="AI68" i="25"/>
  <c r="AI56" i="25" s="1"/>
  <c r="AB102" i="25"/>
  <c r="AJ66" i="25"/>
  <c r="AJ178" i="25"/>
  <c r="AE86" i="25"/>
  <c r="AI185" i="25"/>
  <c r="AI180" i="25"/>
  <c r="AI168" i="25" s="1"/>
  <c r="Z264" i="25"/>
  <c r="Z265" i="25" s="1"/>
  <c r="AC223" i="25"/>
  <c r="AD223" i="25"/>
  <c r="Y260" i="25"/>
  <c r="Y264" i="25"/>
  <c r="Y265" i="25" s="1"/>
  <c r="AA120" i="25"/>
  <c r="AA122" i="25"/>
  <c r="Z260" i="25"/>
  <c r="AE210" i="25"/>
  <c r="AE211" i="25" s="1"/>
  <c r="AE206" i="25"/>
  <c r="X260" i="25"/>
  <c r="AB234" i="25"/>
  <c r="AB232" i="25"/>
  <c r="AB239" i="25" s="1"/>
  <c r="AA246" i="25"/>
  <c r="AA247" i="25" s="1"/>
  <c r="AA242" i="25"/>
  <c r="AI165" i="25"/>
  <c r="AH33" i="9"/>
  <c r="AJ53" i="25"/>
  <c r="AG33" i="9"/>
  <c r="AI53" i="25"/>
  <c r="AN29" i="12"/>
  <c r="AN31" i="12"/>
  <c r="AN30" i="12"/>
  <c r="AK298" i="25"/>
  <c r="AK300" i="25" s="1"/>
  <c r="AK288" i="25" s="1"/>
  <c r="AI39" i="9"/>
  <c r="AF76" i="25"/>
  <c r="V152" i="25"/>
  <c r="V153" i="25" s="1"/>
  <c r="V148" i="25"/>
  <c r="U152" i="25"/>
  <c r="U153" i="25" s="1"/>
  <c r="U156" i="25" s="1"/>
  <c r="T156" i="25"/>
  <c r="AG76" i="25"/>
  <c r="AG80" i="25"/>
  <c r="AG81" i="25" s="1"/>
  <c r="Z127" i="25"/>
  <c r="Z129" i="25" s="1"/>
  <c r="AE91" i="25"/>
  <c r="AE93" i="25" s="1"/>
  <c r="W145" i="25"/>
  <c r="W147" i="25" s="1"/>
  <c r="AH56" i="25"/>
  <c r="AL154" i="25"/>
  <c r="AL136" i="25"/>
  <c r="AL118" i="25"/>
  <c r="AL82" i="25"/>
  <c r="AL100" i="25"/>
  <c r="AJ23" i="9"/>
  <c r="AM7" i="25"/>
  <c r="AJ26" i="9"/>
  <c r="AK25" i="9"/>
  <c r="AI26" i="9"/>
  <c r="AL67" i="25" l="1"/>
  <c r="AJ52" i="9"/>
  <c r="AJ32" i="9"/>
  <c r="AF210" i="25"/>
  <c r="AF211" i="25" s="1"/>
  <c r="AF214" i="25" s="1"/>
  <c r="AF221" i="25" s="1"/>
  <c r="Y138" i="25"/>
  <c r="Y145" i="25" s="1"/>
  <c r="Y147" i="25" s="1"/>
  <c r="Y152" i="25" s="1"/>
  <c r="Y153" i="25" s="1"/>
  <c r="AF336" i="25"/>
  <c r="V158" i="25"/>
  <c r="AH318" i="25"/>
  <c r="AG198" i="25"/>
  <c r="AH192" i="25"/>
  <c r="AH193" i="25" s="1"/>
  <c r="AH196" i="25" s="1"/>
  <c r="AH203" i="25" s="1"/>
  <c r="AH205" i="25" s="1"/>
  <c r="AI312" i="25"/>
  <c r="AI313" i="25" s="1"/>
  <c r="AI316" i="25" s="1"/>
  <c r="AI323" i="25" s="1"/>
  <c r="U158" i="25"/>
  <c r="AD98" i="25"/>
  <c r="AD99" i="25" s="1"/>
  <c r="AD102" i="25" s="1"/>
  <c r="AD109" i="25" s="1"/>
  <c r="AD111" i="25" s="1"/>
  <c r="W270" i="25"/>
  <c r="AK410" i="25"/>
  <c r="AK305" i="25"/>
  <c r="AL179" i="25"/>
  <c r="U19" i="25"/>
  <c r="AL299" i="25"/>
  <c r="AJ165" i="25"/>
  <c r="AJ15" i="25"/>
  <c r="AL411" i="25"/>
  <c r="AJ412" i="25"/>
  <c r="AJ400" i="25" s="1"/>
  <c r="AJ417" i="25"/>
  <c r="AC453" i="25"/>
  <c r="AC455" i="25" s="1"/>
  <c r="W489" i="25"/>
  <c r="W491" i="25" s="1"/>
  <c r="AD453" i="25"/>
  <c r="AD455" i="25" s="1"/>
  <c r="AA366" i="25"/>
  <c r="AA367" i="25" s="1"/>
  <c r="AA362" i="25"/>
  <c r="AH325" i="25"/>
  <c r="AJ308" i="25"/>
  <c r="AJ312" i="25"/>
  <c r="AJ313" i="25" s="1"/>
  <c r="AF343" i="25"/>
  <c r="AD354" i="25"/>
  <c r="AD352" i="25"/>
  <c r="AD359" i="25" s="1"/>
  <c r="AE344" i="25"/>
  <c r="AE348" i="25"/>
  <c r="AE349" i="25" s="1"/>
  <c r="Y380" i="25"/>
  <c r="Y384" i="25"/>
  <c r="Y385" i="25" s="1"/>
  <c r="U51" i="25"/>
  <c r="U18" i="25"/>
  <c r="X489" i="25"/>
  <c r="X491" i="25" s="1"/>
  <c r="Z471" i="25"/>
  <c r="Z473" i="25" s="1"/>
  <c r="AB109" i="25"/>
  <c r="AB111" i="25" s="1"/>
  <c r="AB116" i="25" s="1"/>
  <c r="AB117" i="25" s="1"/>
  <c r="AM444" i="25"/>
  <c r="AM230" i="25"/>
  <c r="AM350" i="25"/>
  <c r="AM248" i="25"/>
  <c r="AM368" i="25"/>
  <c r="AM386" i="25"/>
  <c r="AM266" i="25"/>
  <c r="AM462" i="25"/>
  <c r="AM194" i="25"/>
  <c r="AM212" i="25"/>
  <c r="AM498" i="25"/>
  <c r="AM332" i="25"/>
  <c r="AM480" i="25"/>
  <c r="AM314" i="25"/>
  <c r="AM426" i="25"/>
  <c r="X390" i="25"/>
  <c r="X388" i="25"/>
  <c r="X283" i="25" s="1"/>
  <c r="V395" i="25"/>
  <c r="V19" i="25"/>
  <c r="Z372" i="25"/>
  <c r="Z370" i="25"/>
  <c r="Z377" i="25" s="1"/>
  <c r="Z379" i="25" s="1"/>
  <c r="T51" i="25"/>
  <c r="T18" i="25"/>
  <c r="AJ73" i="25"/>
  <c r="AA127" i="25"/>
  <c r="AA129" i="25" s="1"/>
  <c r="AA134" i="25" s="1"/>
  <c r="AA135" i="25" s="1"/>
  <c r="AG330" i="25"/>
  <c r="AG331" i="25" s="1"/>
  <c r="AG326" i="25"/>
  <c r="AC354" i="25"/>
  <c r="AC352" i="25"/>
  <c r="AC359" i="25" s="1"/>
  <c r="AB361" i="25"/>
  <c r="AF438" i="25"/>
  <c r="AF442" i="25"/>
  <c r="AF443" i="25" s="1"/>
  <c r="AB464" i="25"/>
  <c r="AB466" i="25"/>
  <c r="Y478" i="25"/>
  <c r="Y479" i="25" s="1"/>
  <c r="Y474" i="25"/>
  <c r="AG428" i="25"/>
  <c r="AG430" i="25"/>
  <c r="AH428" i="25"/>
  <c r="AH430" i="25"/>
  <c r="AI16" i="25"/>
  <c r="AI397" i="25"/>
  <c r="AI419" i="25" s="1"/>
  <c r="AJ16" i="25"/>
  <c r="AJ397" i="25"/>
  <c r="AA466" i="25"/>
  <c r="AA464" i="25"/>
  <c r="AE442" i="25"/>
  <c r="AE443" i="25" s="1"/>
  <c r="AE438" i="25"/>
  <c r="AJ68" i="25"/>
  <c r="AK66" i="25"/>
  <c r="AK178" i="25"/>
  <c r="AJ185" i="25"/>
  <c r="AJ180" i="25"/>
  <c r="AJ168" i="25" s="1"/>
  <c r="AI187" i="25"/>
  <c r="AI192" i="25" s="1"/>
  <c r="AI193" i="25" s="1"/>
  <c r="AG86" i="25"/>
  <c r="X268" i="25"/>
  <c r="X163" i="25" s="1"/>
  <c r="X270" i="25"/>
  <c r="AE214" i="25"/>
  <c r="AE221" i="25" s="1"/>
  <c r="AE216" i="25"/>
  <c r="Z270" i="25"/>
  <c r="Z268" i="25"/>
  <c r="Z163" i="25" s="1"/>
  <c r="AA250" i="25"/>
  <c r="AA257" i="25" s="1"/>
  <c r="AA259" i="25" s="1"/>
  <c r="AA252" i="25"/>
  <c r="Y270" i="25"/>
  <c r="Y268" i="25"/>
  <c r="Y163" i="25" s="1"/>
  <c r="AG205" i="25"/>
  <c r="AD224" i="25"/>
  <c r="AD228" i="25"/>
  <c r="AD229" i="25" s="1"/>
  <c r="AB241" i="25"/>
  <c r="AF84" i="25"/>
  <c r="AF86" i="25"/>
  <c r="AC224" i="25"/>
  <c r="AC228" i="25"/>
  <c r="AC229" i="25" s="1"/>
  <c r="AL410" i="25"/>
  <c r="AL417" i="25" s="1"/>
  <c r="AJ39" i="9"/>
  <c r="AJ31" i="9" s="1"/>
  <c r="AL285" i="25" s="1"/>
  <c r="AI31" i="9"/>
  <c r="AK15" i="25"/>
  <c r="AG84" i="25"/>
  <c r="V156" i="25"/>
  <c r="AH75" i="25"/>
  <c r="AH80" i="25" s="1"/>
  <c r="AH81" i="25" s="1"/>
  <c r="Z134" i="25"/>
  <c r="Z135" i="25" s="1"/>
  <c r="Z130" i="25"/>
  <c r="AI75" i="25"/>
  <c r="X152" i="25"/>
  <c r="X153" i="25" s="1"/>
  <c r="X148" i="25"/>
  <c r="W152" i="25"/>
  <c r="W153" i="25" s="1"/>
  <c r="W148" i="25"/>
  <c r="AE94" i="25"/>
  <c r="AE98" i="25"/>
  <c r="AE99" i="25" s="1"/>
  <c r="AM154" i="25"/>
  <c r="AM118" i="25"/>
  <c r="AM82" i="25"/>
  <c r="AM136" i="25"/>
  <c r="AM100" i="25"/>
  <c r="AK23" i="9"/>
  <c r="AK26" i="9"/>
  <c r="AK32" i="9" l="1"/>
  <c r="AM67" i="25"/>
  <c r="AK52" i="9"/>
  <c r="AF216" i="25"/>
  <c r="AJ187" i="25"/>
  <c r="AJ188" i="25" s="1"/>
  <c r="AD104" i="25"/>
  <c r="AH198" i="25"/>
  <c r="AI318" i="25"/>
  <c r="AJ419" i="25"/>
  <c r="AJ420" i="25" s="1"/>
  <c r="X158" i="25"/>
  <c r="Z140" i="25"/>
  <c r="W158" i="25"/>
  <c r="X492" i="25"/>
  <c r="AL412" i="25"/>
  <c r="AL400" i="25" s="1"/>
  <c r="AK412" i="25"/>
  <c r="AK400" i="25" s="1"/>
  <c r="AK417" i="25"/>
  <c r="AC112" i="25"/>
  <c r="W492" i="25"/>
  <c r="W496" i="25"/>
  <c r="W497" i="25" s="1"/>
  <c r="X496" i="25"/>
  <c r="X497" i="25" s="1"/>
  <c r="AM299" i="25"/>
  <c r="AK14" i="25"/>
  <c r="AK285" i="25"/>
  <c r="AK307" i="25" s="1"/>
  <c r="AK308" i="25" s="1"/>
  <c r="AM411" i="25"/>
  <c r="AL14" i="25"/>
  <c r="AM179" i="25"/>
  <c r="AL298" i="25"/>
  <c r="AA130" i="25"/>
  <c r="AA140" i="25" s="1"/>
  <c r="AC116" i="25"/>
  <c r="AC117" i="25" s="1"/>
  <c r="AD112" i="25"/>
  <c r="AB112" i="25"/>
  <c r="AB120" i="25" s="1"/>
  <c r="AG435" i="25"/>
  <c r="AG437" i="25" s="1"/>
  <c r="AH330" i="25"/>
  <c r="AH331" i="25" s="1"/>
  <c r="AH326" i="25"/>
  <c r="Y390" i="25"/>
  <c r="Y388" i="25"/>
  <c r="Y283" i="25" s="1"/>
  <c r="AA370" i="25"/>
  <c r="AA377" i="25" s="1"/>
  <c r="AA379" i="25" s="1"/>
  <c r="AA372" i="25"/>
  <c r="AA471" i="25"/>
  <c r="AA473" i="25" s="1"/>
  <c r="AB362" i="25"/>
  <c r="AB366" i="25"/>
  <c r="AB367" i="25" s="1"/>
  <c r="AI325" i="25"/>
  <c r="AC361" i="25"/>
  <c r="AE354" i="25"/>
  <c r="AE352" i="25"/>
  <c r="AE359" i="25" s="1"/>
  <c r="AD361" i="25"/>
  <c r="AB471" i="25"/>
  <c r="AB473" i="25" s="1"/>
  <c r="Z380" i="25"/>
  <c r="Z384" i="25"/>
  <c r="Z385" i="25" s="1"/>
  <c r="V51" i="25"/>
  <c r="V18" i="25"/>
  <c r="AF344" i="25"/>
  <c r="AF348" i="25"/>
  <c r="AF349" i="25" s="1"/>
  <c r="AJ318" i="25"/>
  <c r="AJ316" i="25"/>
  <c r="AJ323" i="25" s="1"/>
  <c r="AG334" i="25"/>
  <c r="AG341" i="25" s="1"/>
  <c r="AG336" i="25"/>
  <c r="AF91" i="25"/>
  <c r="AF93" i="25" s="1"/>
  <c r="AF98" i="25" s="1"/>
  <c r="AF99" i="25" s="1"/>
  <c r="AH435" i="25"/>
  <c r="AH437" i="25" s="1"/>
  <c r="AD456" i="25"/>
  <c r="AD460" i="25"/>
  <c r="AD461" i="25" s="1"/>
  <c r="AF448" i="25"/>
  <c r="AF446" i="25"/>
  <c r="AE446" i="25"/>
  <c r="AE448" i="25"/>
  <c r="Z474" i="25"/>
  <c r="Z478" i="25"/>
  <c r="Z479" i="25" s="1"/>
  <c r="Y482" i="25"/>
  <c r="Y484" i="25"/>
  <c r="AI424" i="25"/>
  <c r="AI425" i="25" s="1"/>
  <c r="AI420" i="25"/>
  <c r="AC456" i="25"/>
  <c r="AC460" i="25"/>
  <c r="AC461" i="25" s="1"/>
  <c r="AI188" i="25"/>
  <c r="AI196" i="25" s="1"/>
  <c r="AI203" i="25" s="1"/>
  <c r="AK180" i="25"/>
  <c r="AK168" i="25" s="1"/>
  <c r="AK185" i="25"/>
  <c r="AL66" i="25"/>
  <c r="AL178" i="25"/>
  <c r="AK73" i="25"/>
  <c r="AK68" i="25"/>
  <c r="AK56" i="25" s="1"/>
  <c r="AB246" i="25"/>
  <c r="AB247" i="25" s="1"/>
  <c r="AB242" i="25"/>
  <c r="AF223" i="25"/>
  <c r="AH210" i="25"/>
  <c r="AH211" i="25" s="1"/>
  <c r="AH206" i="25"/>
  <c r="AD232" i="25"/>
  <c r="AD239" i="25" s="1"/>
  <c r="AD234" i="25"/>
  <c r="AE223" i="25"/>
  <c r="AA264" i="25"/>
  <c r="AA265" i="25" s="1"/>
  <c r="AA260" i="25"/>
  <c r="AE104" i="25"/>
  <c r="AG206" i="25"/>
  <c r="AG210" i="25"/>
  <c r="AG211" i="25" s="1"/>
  <c r="AK165" i="25"/>
  <c r="AC234" i="25"/>
  <c r="AC232" i="25"/>
  <c r="AC239" i="25" s="1"/>
  <c r="AD116" i="25"/>
  <c r="AD117" i="25" s="1"/>
  <c r="Y148" i="25"/>
  <c r="Y158" i="25" s="1"/>
  <c r="AG91" i="25"/>
  <c r="AG93" i="25" s="1"/>
  <c r="AI33" i="9"/>
  <c r="AK53" i="25"/>
  <c r="AJ33" i="9"/>
  <c r="AL53" i="25"/>
  <c r="AM298" i="25"/>
  <c r="AK39" i="9"/>
  <c r="AH76" i="25"/>
  <c r="X156" i="25"/>
  <c r="AI76" i="25"/>
  <c r="Z138" i="25"/>
  <c r="AI80" i="25"/>
  <c r="AI81" i="25" s="1"/>
  <c r="AE102" i="25"/>
  <c r="W156" i="25"/>
  <c r="AJ56" i="25"/>
  <c r="AC120" i="25" l="1"/>
  <c r="AC127" i="25" s="1"/>
  <c r="AC129" i="25" s="1"/>
  <c r="AJ192" i="25"/>
  <c r="AJ193" i="25" s="1"/>
  <c r="AJ196" i="25" s="1"/>
  <c r="AJ203" i="25" s="1"/>
  <c r="AJ205" i="25" s="1"/>
  <c r="AD120" i="25"/>
  <c r="AD127" i="25" s="1"/>
  <c r="AD129" i="25" s="1"/>
  <c r="AJ424" i="25"/>
  <c r="AJ425" i="25" s="1"/>
  <c r="AJ428" i="25" s="1"/>
  <c r="X500" i="25"/>
  <c r="X19" i="25" s="1"/>
  <c r="AC122" i="25"/>
  <c r="AB122" i="25"/>
  <c r="W500" i="25"/>
  <c r="W19" i="25" s="1"/>
  <c r="W502" i="25"/>
  <c r="X502" i="25"/>
  <c r="AK187" i="25"/>
  <c r="AK192" i="25" s="1"/>
  <c r="AK193" i="25" s="1"/>
  <c r="AK312" i="25"/>
  <c r="AK313" i="25" s="1"/>
  <c r="AK316" i="25" s="1"/>
  <c r="AK323" i="25" s="1"/>
  <c r="AF94" i="25"/>
  <c r="AF104" i="25" s="1"/>
  <c r="AA138" i="25"/>
  <c r="AA145" i="25" s="1"/>
  <c r="AA147" i="25" s="1"/>
  <c r="AM300" i="25"/>
  <c r="AM288" i="25" s="1"/>
  <c r="AM305" i="25"/>
  <c r="AL305" i="25"/>
  <c r="AL307" i="25" s="1"/>
  <c r="AL308" i="25" s="1"/>
  <c r="AL300" i="25"/>
  <c r="AL288" i="25" s="1"/>
  <c r="AL165" i="25"/>
  <c r="AL15" i="25"/>
  <c r="AM410" i="25"/>
  <c r="AG98" i="25"/>
  <c r="AG99" i="25" s="1"/>
  <c r="X51" i="25"/>
  <c r="X18" i="25"/>
  <c r="AF453" i="25"/>
  <c r="AF455" i="25" s="1"/>
  <c r="Z390" i="25"/>
  <c r="Z388" i="25"/>
  <c r="Z283" i="25" s="1"/>
  <c r="AI326" i="25"/>
  <c r="AI330" i="25"/>
  <c r="AI331" i="25" s="1"/>
  <c r="AH334" i="25"/>
  <c r="AH341" i="25" s="1"/>
  <c r="AH336" i="25"/>
  <c r="AG343" i="25"/>
  <c r="W51" i="25"/>
  <c r="W18" i="25"/>
  <c r="AL68" i="25"/>
  <c r="AL56" i="25" s="1"/>
  <c r="AJ325" i="25"/>
  <c r="AE453" i="25"/>
  <c r="AE455" i="25" s="1"/>
  <c r="AB127" i="25"/>
  <c r="AB129" i="25" s="1"/>
  <c r="AB130" i="25" s="1"/>
  <c r="AB370" i="25"/>
  <c r="AB377" i="25" s="1"/>
  <c r="AB379" i="25" s="1"/>
  <c r="AB372" i="25"/>
  <c r="AD362" i="25"/>
  <c r="AD366" i="25"/>
  <c r="AD367" i="25" s="1"/>
  <c r="AC362" i="25"/>
  <c r="AC366" i="25"/>
  <c r="AC367" i="25" s="1"/>
  <c r="AI198" i="25"/>
  <c r="Y489" i="25"/>
  <c r="Y491" i="25" s="1"/>
  <c r="Y492" i="25" s="1"/>
  <c r="AF354" i="25"/>
  <c r="AF352" i="25"/>
  <c r="AF359" i="25" s="1"/>
  <c r="AE361" i="25"/>
  <c r="AA380" i="25"/>
  <c r="AA384" i="25"/>
  <c r="AA385" i="25" s="1"/>
  <c r="AI430" i="25"/>
  <c r="AI428" i="25"/>
  <c r="AG442" i="25"/>
  <c r="AG443" i="25" s="1"/>
  <c r="AG438" i="25"/>
  <c r="Z484" i="25"/>
  <c r="Z482" i="25"/>
  <c r="AH438" i="25"/>
  <c r="AH442" i="25"/>
  <c r="AH443" i="25" s="1"/>
  <c r="AL397" i="25"/>
  <c r="AL419" i="25" s="1"/>
  <c r="AL16" i="25"/>
  <c r="AK397" i="25"/>
  <c r="AK419" i="25" s="1"/>
  <c r="AK16" i="25"/>
  <c r="AC466" i="25"/>
  <c r="AC464" i="25"/>
  <c r="AB478" i="25"/>
  <c r="AB479" i="25" s="1"/>
  <c r="AB474" i="25"/>
  <c r="AA474" i="25"/>
  <c r="AA478" i="25"/>
  <c r="AA479" i="25" s="1"/>
  <c r="AD464" i="25"/>
  <c r="AD466" i="25"/>
  <c r="AL73" i="25"/>
  <c r="AG94" i="25"/>
  <c r="AD122" i="25"/>
  <c r="AM66" i="25"/>
  <c r="AM178" i="25"/>
  <c r="Y156" i="25"/>
  <c r="AL180" i="25"/>
  <c r="AL168" i="25" s="1"/>
  <c r="AL185" i="25"/>
  <c r="AI86" i="25"/>
  <c r="AD241" i="25"/>
  <c r="AA268" i="25"/>
  <c r="AA163" i="25" s="1"/>
  <c r="AA270" i="25"/>
  <c r="AG214" i="25"/>
  <c r="AG221" i="25" s="1"/>
  <c r="AG216" i="25"/>
  <c r="AF224" i="25"/>
  <c r="AF228" i="25"/>
  <c r="AF229" i="25" s="1"/>
  <c r="AI205" i="25"/>
  <c r="AE228" i="25"/>
  <c r="AE229" i="25" s="1"/>
  <c r="AE224" i="25"/>
  <c r="AB250" i="25"/>
  <c r="AB257" i="25" s="1"/>
  <c r="AB259" i="25" s="1"/>
  <c r="AB252" i="25"/>
  <c r="AH84" i="25"/>
  <c r="AH86" i="25"/>
  <c r="AH214" i="25"/>
  <c r="AH221" i="25" s="1"/>
  <c r="AH216" i="25"/>
  <c r="AC241" i="25"/>
  <c r="Z145" i="25"/>
  <c r="Z147" i="25" s="1"/>
  <c r="Z152" i="25" s="1"/>
  <c r="Z153" i="25" s="1"/>
  <c r="AK31" i="9"/>
  <c r="AI84" i="25"/>
  <c r="AE109" i="25"/>
  <c r="AE111" i="25" s="1"/>
  <c r="AJ75" i="25"/>
  <c r="AJ80" i="25" s="1"/>
  <c r="AJ81" i="25" s="1"/>
  <c r="AK75" i="25"/>
  <c r="AJ198" i="25" l="1"/>
  <c r="X395" i="25"/>
  <c r="AJ430" i="25"/>
  <c r="AK188" i="25"/>
  <c r="AK196" i="25" s="1"/>
  <c r="AK203" i="25" s="1"/>
  <c r="AM68" i="25"/>
  <c r="H68" i="25" s="1"/>
  <c r="AM73" i="25"/>
  <c r="W395" i="25"/>
  <c r="AF102" i="25"/>
  <c r="AF109" i="25" s="1"/>
  <c r="AF111" i="25" s="1"/>
  <c r="AF116" i="25" s="1"/>
  <c r="AF117" i="25" s="1"/>
  <c r="AL312" i="25"/>
  <c r="AL313" i="25" s="1"/>
  <c r="AL316" i="25" s="1"/>
  <c r="AL323" i="25" s="1"/>
  <c r="AK318" i="25"/>
  <c r="AL187" i="25"/>
  <c r="AL188" i="25" s="1"/>
  <c r="H300" i="25"/>
  <c r="AB134" i="25"/>
  <c r="AB135" i="25" s="1"/>
  <c r="AB138" i="25" s="1"/>
  <c r="AG102" i="25"/>
  <c r="AG109" i="25" s="1"/>
  <c r="AG111" i="25" s="1"/>
  <c r="AC134" i="25"/>
  <c r="AC135" i="25" s="1"/>
  <c r="AM412" i="25"/>
  <c r="AM417" i="25"/>
  <c r="AD134" i="25"/>
  <c r="AD135" i="25" s="1"/>
  <c r="AM14" i="25"/>
  <c r="AM285" i="25"/>
  <c r="AM165" i="25"/>
  <c r="H165" i="25" s="1"/>
  <c r="AM15" i="25"/>
  <c r="AC130" i="25"/>
  <c r="AH91" i="25"/>
  <c r="AH93" i="25" s="1"/>
  <c r="AH98" i="25" s="1"/>
  <c r="AH99" i="25" s="1"/>
  <c r="AI435" i="25"/>
  <c r="AI437" i="25" s="1"/>
  <c r="AB384" i="25"/>
  <c r="AB385" i="25" s="1"/>
  <c r="AB380" i="25"/>
  <c r="AD471" i="25"/>
  <c r="AD473" i="25" s="1"/>
  <c r="Z489" i="25"/>
  <c r="Z491" i="25" s="1"/>
  <c r="Z492" i="25" s="1"/>
  <c r="AG348" i="25"/>
  <c r="AG349" i="25" s="1"/>
  <c r="AG344" i="25"/>
  <c r="AA390" i="25"/>
  <c r="AA388" i="25"/>
  <c r="AA283" i="25" s="1"/>
  <c r="Y496" i="25"/>
  <c r="Y497" i="25" s="1"/>
  <c r="Y500" i="25" s="1"/>
  <c r="AK325" i="25"/>
  <c r="Y51" i="25"/>
  <c r="Y18" i="25"/>
  <c r="AC471" i="25"/>
  <c r="AC473" i="25" s="1"/>
  <c r="AC370" i="25"/>
  <c r="AC377" i="25" s="1"/>
  <c r="AC379" i="25" s="1"/>
  <c r="AC372" i="25"/>
  <c r="AH343" i="25"/>
  <c r="AE362" i="25"/>
  <c r="AE366" i="25"/>
  <c r="AE367" i="25" s="1"/>
  <c r="H288" i="25"/>
  <c r="AF361" i="25"/>
  <c r="AD370" i="25"/>
  <c r="AD377" i="25" s="1"/>
  <c r="AD379" i="25" s="1"/>
  <c r="AD372" i="25"/>
  <c r="AJ326" i="25"/>
  <c r="AJ330" i="25"/>
  <c r="AJ331" i="25" s="1"/>
  <c r="AI336" i="25"/>
  <c r="AI334" i="25"/>
  <c r="AI341" i="25" s="1"/>
  <c r="AJ435" i="25"/>
  <c r="AJ437" i="25" s="1"/>
  <c r="AB482" i="25"/>
  <c r="AB484" i="25"/>
  <c r="AF460" i="25"/>
  <c r="AF461" i="25" s="1"/>
  <c r="AF456" i="25"/>
  <c r="AG448" i="25"/>
  <c r="AG446" i="25"/>
  <c r="AK420" i="25"/>
  <c r="AK424" i="25"/>
  <c r="AK425" i="25" s="1"/>
  <c r="AE460" i="25"/>
  <c r="AE461" i="25" s="1"/>
  <c r="AE456" i="25"/>
  <c r="AL420" i="25"/>
  <c r="AL424" i="25"/>
  <c r="AL425" i="25" s="1"/>
  <c r="AH448" i="25"/>
  <c r="AH446" i="25"/>
  <c r="AA484" i="25"/>
  <c r="AA482" i="25"/>
  <c r="AG104" i="25"/>
  <c r="AD130" i="25"/>
  <c r="AM180" i="25"/>
  <c r="AM185" i="25"/>
  <c r="AH223" i="25"/>
  <c r="AF234" i="25"/>
  <c r="AF232" i="25"/>
  <c r="AF239" i="25" s="1"/>
  <c r="AB260" i="25"/>
  <c r="AB264" i="25"/>
  <c r="AB265" i="25" s="1"/>
  <c r="AG223" i="25"/>
  <c r="AE232" i="25"/>
  <c r="AE239" i="25" s="1"/>
  <c r="AE234" i="25"/>
  <c r="AI210" i="25"/>
  <c r="AI211" i="25" s="1"/>
  <c r="AI206" i="25"/>
  <c r="AC246" i="25"/>
  <c r="AC247" i="25" s="1"/>
  <c r="AC242" i="25"/>
  <c r="AJ210" i="25"/>
  <c r="AJ211" i="25" s="1"/>
  <c r="AJ206" i="25"/>
  <c r="AD242" i="25"/>
  <c r="AD246" i="25"/>
  <c r="AD247" i="25" s="1"/>
  <c r="AA148" i="25"/>
  <c r="Z148" i="25"/>
  <c r="AI91" i="25"/>
  <c r="AI93" i="25" s="1"/>
  <c r="AK33" i="9"/>
  <c r="AM53" i="25"/>
  <c r="H53" i="25" s="1"/>
  <c r="AL75" i="25"/>
  <c r="AJ76" i="25"/>
  <c r="AK80" i="25"/>
  <c r="AK81" i="25" s="1"/>
  <c r="AK76" i="25"/>
  <c r="AA152" i="25"/>
  <c r="AA153" i="25" s="1"/>
  <c r="AE112" i="25"/>
  <c r="AE116" i="25"/>
  <c r="AE117" i="25" s="1"/>
  <c r="H46" i="25" l="1"/>
  <c r="AL192" i="25"/>
  <c r="AL193" i="25" s="1"/>
  <c r="AL196" i="25" s="1"/>
  <c r="AL203" i="25" s="1"/>
  <c r="AL205" i="25" s="1"/>
  <c r="AK198" i="25"/>
  <c r="AL318" i="25"/>
  <c r="AM75" i="25"/>
  <c r="AL198" i="25"/>
  <c r="Y502" i="25"/>
  <c r="AA158" i="25"/>
  <c r="AD140" i="25"/>
  <c r="AC140" i="25"/>
  <c r="AB140" i="25"/>
  <c r="AC138" i="25"/>
  <c r="AC145" i="25" s="1"/>
  <c r="AC147" i="25" s="1"/>
  <c r="AI94" i="25"/>
  <c r="Z496" i="25"/>
  <c r="Z497" i="25" s="1"/>
  <c r="Z500" i="25" s="1"/>
  <c r="AH94" i="25"/>
  <c r="AH102" i="25" s="1"/>
  <c r="H285" i="25"/>
  <c r="AM307" i="25"/>
  <c r="AM187" i="25"/>
  <c r="AM188" i="25" s="1"/>
  <c r="H412" i="25"/>
  <c r="AM400" i="25"/>
  <c r="H400" i="25" s="1"/>
  <c r="AG116" i="25"/>
  <c r="AG117" i="25" s="1"/>
  <c r="AG453" i="25"/>
  <c r="AG455" i="25" s="1"/>
  <c r="AK330" i="25"/>
  <c r="AK331" i="25" s="1"/>
  <c r="AK326" i="25"/>
  <c r="AE370" i="25"/>
  <c r="AE377" i="25" s="1"/>
  <c r="AE379" i="25" s="1"/>
  <c r="AE372" i="25"/>
  <c r="AB390" i="25"/>
  <c r="AB388" i="25"/>
  <c r="AB283" i="25" s="1"/>
  <c r="Y395" i="25"/>
  <c r="Y19" i="25"/>
  <c r="AI343" i="25"/>
  <c r="AG112" i="25"/>
  <c r="AF112" i="25"/>
  <c r="AF120" i="25" s="1"/>
  <c r="AH453" i="25"/>
  <c r="AH455" i="25" s="1"/>
  <c r="AJ336" i="25"/>
  <c r="AJ334" i="25"/>
  <c r="AJ341" i="25" s="1"/>
  <c r="AB489" i="25"/>
  <c r="AB491" i="25" s="1"/>
  <c r="AD380" i="25"/>
  <c r="AD384" i="25"/>
  <c r="AD385" i="25" s="1"/>
  <c r="AC380" i="25"/>
  <c r="AC384" i="25"/>
  <c r="AC385" i="25" s="1"/>
  <c r="AH348" i="25"/>
  <c r="AH349" i="25" s="1"/>
  <c r="AH344" i="25"/>
  <c r="AL325" i="25"/>
  <c r="AA489" i="25"/>
  <c r="AA491" i="25" s="1"/>
  <c r="AF366" i="25"/>
  <c r="AF367" i="25" s="1"/>
  <c r="AF362" i="25"/>
  <c r="AG354" i="25"/>
  <c r="AG352" i="25"/>
  <c r="AG359" i="25" s="1"/>
  <c r="AF464" i="25"/>
  <c r="AF466" i="25"/>
  <c r="AL430" i="25"/>
  <c r="AL428" i="25"/>
  <c r="AI438" i="25"/>
  <c r="AI442" i="25"/>
  <c r="AI443" i="25" s="1"/>
  <c r="AC474" i="25"/>
  <c r="AC478" i="25"/>
  <c r="AC479" i="25" s="1"/>
  <c r="AM16" i="25"/>
  <c r="AM397" i="25"/>
  <c r="AD474" i="25"/>
  <c r="AD478" i="25"/>
  <c r="AD479" i="25" s="1"/>
  <c r="AE464" i="25"/>
  <c r="AE466" i="25"/>
  <c r="AK430" i="25"/>
  <c r="AK428" i="25"/>
  <c r="AI98" i="25"/>
  <c r="AI99" i="25" s="1"/>
  <c r="AJ438" i="25"/>
  <c r="AJ442" i="25"/>
  <c r="AJ443" i="25" s="1"/>
  <c r="AD138" i="25"/>
  <c r="AE122" i="25"/>
  <c r="AA156" i="25"/>
  <c r="AM168" i="25"/>
  <c r="H168" i="25" s="1"/>
  <c r="H180" i="25"/>
  <c r="AJ214" i="25"/>
  <c r="AJ221" i="25" s="1"/>
  <c r="AJ216" i="25"/>
  <c r="AG228" i="25"/>
  <c r="AG229" i="25" s="1"/>
  <c r="AG224" i="25"/>
  <c r="AC252" i="25"/>
  <c r="AC250" i="25"/>
  <c r="AC257" i="25" s="1"/>
  <c r="AC259" i="25" s="1"/>
  <c r="AD250" i="25"/>
  <c r="AD257" i="25" s="1"/>
  <c r="AD259" i="25" s="1"/>
  <c r="AD252" i="25"/>
  <c r="AI214" i="25"/>
  <c r="AI221" i="25" s="1"/>
  <c r="AI216" i="25"/>
  <c r="AK205" i="25"/>
  <c r="AB270" i="25"/>
  <c r="AB268" i="25"/>
  <c r="AB163" i="25" s="1"/>
  <c r="AE241" i="25"/>
  <c r="AF241" i="25"/>
  <c r="Z156" i="25"/>
  <c r="Z158" i="25"/>
  <c r="AJ84" i="25"/>
  <c r="AJ86" i="25"/>
  <c r="AK86" i="25"/>
  <c r="AH228" i="25"/>
  <c r="AH229" i="25" s="1"/>
  <c r="AH224" i="25"/>
  <c r="AB145" i="25"/>
  <c r="AB147" i="25" s="1"/>
  <c r="AB148" i="25" s="1"/>
  <c r="AK84" i="25"/>
  <c r="AE120" i="25"/>
  <c r="AL80" i="25"/>
  <c r="AL81" i="25" s="1"/>
  <c r="AL76" i="25"/>
  <c r="AI102" i="25" l="1"/>
  <c r="AI109" i="25" s="1"/>
  <c r="AI111" i="25" s="1"/>
  <c r="AH104" i="25"/>
  <c r="AL86" i="25"/>
  <c r="Z502" i="25"/>
  <c r="AI104" i="25"/>
  <c r="AM192" i="25"/>
  <c r="AM193" i="25" s="1"/>
  <c r="AM196" i="25" s="1"/>
  <c r="AM203" i="25" s="1"/>
  <c r="AB492" i="25"/>
  <c r="AM312" i="25"/>
  <c r="AM313" i="25" s="1"/>
  <c r="AM308" i="25"/>
  <c r="AG120" i="25"/>
  <c r="AG127" i="25" s="1"/>
  <c r="AG129" i="25" s="1"/>
  <c r="AA492" i="25"/>
  <c r="AA496" i="25"/>
  <c r="AA497" i="25" s="1"/>
  <c r="AB496" i="25"/>
  <c r="AB497" i="25" s="1"/>
  <c r="AL326" i="25"/>
  <c r="AL330" i="25"/>
  <c r="AL331" i="25" s="1"/>
  <c r="AE471" i="25"/>
  <c r="AE473" i="25" s="1"/>
  <c r="AF471" i="25"/>
  <c r="AF473" i="25" s="1"/>
  <c r="AH354" i="25"/>
  <c r="AH352" i="25"/>
  <c r="AH359" i="25" s="1"/>
  <c r="AG361" i="25"/>
  <c r="AC390" i="25"/>
  <c r="AC388" i="25"/>
  <c r="AC283" i="25" s="1"/>
  <c r="AI348" i="25"/>
  <c r="AI349" i="25" s="1"/>
  <c r="AI344" i="25"/>
  <c r="Z395" i="25"/>
  <c r="Z19" i="25"/>
  <c r="AF370" i="25"/>
  <c r="AF377" i="25" s="1"/>
  <c r="AF379" i="25" s="1"/>
  <c r="AF372" i="25"/>
  <c r="AD390" i="25"/>
  <c r="AD388" i="25"/>
  <c r="AD283" i="25" s="1"/>
  <c r="AJ91" i="25"/>
  <c r="AJ93" i="25" s="1"/>
  <c r="AJ94" i="25" s="1"/>
  <c r="AK334" i="25"/>
  <c r="AK341" i="25" s="1"/>
  <c r="AK336" i="25"/>
  <c r="AA51" i="25"/>
  <c r="AA18" i="25"/>
  <c r="AH109" i="25"/>
  <c r="AH111" i="25" s="1"/>
  <c r="AH116" i="25" s="1"/>
  <c r="AH117" i="25" s="1"/>
  <c r="AF122" i="25"/>
  <c r="AD145" i="25"/>
  <c r="AD147" i="25" s="1"/>
  <c r="AD152" i="25" s="1"/>
  <c r="AD153" i="25" s="1"/>
  <c r="AG122" i="25"/>
  <c r="AJ343" i="25"/>
  <c r="Z51" i="25"/>
  <c r="Z18" i="25"/>
  <c r="AK435" i="25"/>
  <c r="AK437" i="25" s="1"/>
  <c r="AE380" i="25"/>
  <c r="AE384" i="25"/>
  <c r="AE385" i="25" s="1"/>
  <c r="AL435" i="25"/>
  <c r="AL437" i="25" s="1"/>
  <c r="AC482" i="25"/>
  <c r="AC484" i="25"/>
  <c r="AI448" i="25"/>
  <c r="AI446" i="25"/>
  <c r="AD484" i="25"/>
  <c r="AD482" i="25"/>
  <c r="AG456" i="25"/>
  <c r="AG460" i="25"/>
  <c r="AG461" i="25" s="1"/>
  <c r="AJ448" i="25"/>
  <c r="AJ446" i="25"/>
  <c r="AM419" i="25"/>
  <c r="H397" i="25"/>
  <c r="H278" i="25" s="1"/>
  <c r="AH460" i="25"/>
  <c r="AH461" i="25" s="1"/>
  <c r="AH456" i="25"/>
  <c r="AB152" i="25"/>
  <c r="AB153" i="25" s="1"/>
  <c r="AB156" i="25" s="1"/>
  <c r="AI223" i="25"/>
  <c r="AF242" i="25"/>
  <c r="AF246" i="25"/>
  <c r="AF247" i="25" s="1"/>
  <c r="AH232" i="25"/>
  <c r="AH239" i="25" s="1"/>
  <c r="AH234" i="25"/>
  <c r="AE246" i="25"/>
  <c r="AE247" i="25" s="1"/>
  <c r="AE242" i="25"/>
  <c r="AD260" i="25"/>
  <c r="AD264" i="25"/>
  <c r="AD265" i="25" s="1"/>
  <c r="AC264" i="25"/>
  <c r="AC265" i="25" s="1"/>
  <c r="AC260" i="25"/>
  <c r="AM189" i="25"/>
  <c r="AM190" i="25" s="1"/>
  <c r="AL189" i="25"/>
  <c r="AL190" i="25" s="1"/>
  <c r="AL206" i="25"/>
  <c r="AL210" i="25"/>
  <c r="AL211" i="25" s="1"/>
  <c r="AG232" i="25"/>
  <c r="AG239" i="25" s="1"/>
  <c r="AG234" i="25"/>
  <c r="AK206" i="25"/>
  <c r="AK210" i="25"/>
  <c r="AK211" i="25" s="1"/>
  <c r="AJ223" i="25"/>
  <c r="AC152" i="25"/>
  <c r="AC153" i="25" s="1"/>
  <c r="AK91" i="25"/>
  <c r="AK93" i="25" s="1"/>
  <c r="AE127" i="25"/>
  <c r="AE129" i="25" s="1"/>
  <c r="AC148" i="25"/>
  <c r="AM80" i="25"/>
  <c r="AM81" i="25" s="1"/>
  <c r="AF127" i="25"/>
  <c r="AF129" i="25" s="1"/>
  <c r="AL84" i="25"/>
  <c r="AM56" i="25"/>
  <c r="H56" i="25" s="1"/>
  <c r="AK189" i="25" l="1"/>
  <c r="AM198" i="25"/>
  <c r="AJ98" i="25"/>
  <c r="AJ99" i="25" s="1"/>
  <c r="AJ102" i="25" s="1"/>
  <c r="AJ109" i="25" s="1"/>
  <c r="AJ111" i="25" s="1"/>
  <c r="AJ116" i="25" s="1"/>
  <c r="AJ117" i="25" s="1"/>
  <c r="AC158" i="25"/>
  <c r="AB500" i="25"/>
  <c r="AB395" i="25" s="1"/>
  <c r="AI116" i="25"/>
  <c r="AI117" i="25" s="1"/>
  <c r="AB502" i="25"/>
  <c r="AH112" i="25"/>
  <c r="AH120" i="25" s="1"/>
  <c r="AB158" i="25"/>
  <c r="AA500" i="25"/>
  <c r="AA19" i="25" s="1"/>
  <c r="AA502" i="25"/>
  <c r="AM316" i="25"/>
  <c r="AM323" i="25" s="1"/>
  <c r="AM325" i="25" s="1"/>
  <c r="AM326" i="25" s="1"/>
  <c r="AL309" i="25"/>
  <c r="AL310" i="25" s="1"/>
  <c r="AF309" i="25"/>
  <c r="AF310" i="25" s="1"/>
  <c r="AH309" i="25"/>
  <c r="AH310" i="25" s="1"/>
  <c r="AE309" i="25"/>
  <c r="AE310" i="25" s="1"/>
  <c r="AI309" i="25"/>
  <c r="AI310" i="25" s="1"/>
  <c r="AM309" i="25"/>
  <c r="AM310" i="25" s="1"/>
  <c r="AK309" i="25"/>
  <c r="AK310" i="25" s="1"/>
  <c r="AM318" i="25"/>
  <c r="AG309" i="25"/>
  <c r="AG310" i="25" s="1"/>
  <c r="AJ309" i="25"/>
  <c r="AJ310" i="25" s="1"/>
  <c r="AD148" i="25"/>
  <c r="AD158" i="25" s="1"/>
  <c r="AI352" i="25"/>
  <c r="AI359" i="25" s="1"/>
  <c r="AI354" i="25"/>
  <c r="AJ453" i="25"/>
  <c r="AJ455" i="25" s="1"/>
  <c r="AH361" i="25"/>
  <c r="AK343" i="25"/>
  <c r="AC489" i="25"/>
  <c r="AC491" i="25" s="1"/>
  <c r="AC492" i="25" s="1"/>
  <c r="AJ348" i="25"/>
  <c r="AJ349" i="25" s="1"/>
  <c r="AJ344" i="25"/>
  <c r="AG366" i="25"/>
  <c r="AG367" i="25" s="1"/>
  <c r="AG362" i="25"/>
  <c r="AB51" i="25"/>
  <c r="AB18" i="25"/>
  <c r="AI453" i="25"/>
  <c r="AI455" i="25" s="1"/>
  <c r="AD489" i="25"/>
  <c r="AD491" i="25" s="1"/>
  <c r="AF380" i="25"/>
  <c r="AF384" i="25"/>
  <c r="AF385" i="25" s="1"/>
  <c r="AL334" i="25"/>
  <c r="AL341" i="25" s="1"/>
  <c r="AL336" i="25"/>
  <c r="AE390" i="25"/>
  <c r="AE388" i="25"/>
  <c r="AE283" i="25" s="1"/>
  <c r="AK98" i="25"/>
  <c r="AK99" i="25" s="1"/>
  <c r="AM424" i="25"/>
  <c r="AM425" i="25" s="1"/>
  <c r="AM420" i="25"/>
  <c r="AE478" i="25"/>
  <c r="AE479" i="25" s="1"/>
  <c r="AE474" i="25"/>
  <c r="AF478" i="25"/>
  <c r="AF479" i="25" s="1"/>
  <c r="AF474" i="25"/>
  <c r="AK438" i="25"/>
  <c r="AK442" i="25"/>
  <c r="AK443" i="25" s="1"/>
  <c r="AL438" i="25"/>
  <c r="AL442" i="25"/>
  <c r="AL443" i="25" s="1"/>
  <c r="AH466" i="25"/>
  <c r="AH464" i="25"/>
  <c r="AG466" i="25"/>
  <c r="AG464" i="25"/>
  <c r="AL214" i="25"/>
  <c r="AL221" i="25" s="1"/>
  <c r="AL216" i="25"/>
  <c r="AD268" i="25"/>
  <c r="AD163" i="25" s="1"/>
  <c r="AD270" i="25"/>
  <c r="AE252" i="25"/>
  <c r="AE250" i="25"/>
  <c r="AE257" i="25" s="1"/>
  <c r="AE259" i="25" s="1"/>
  <c r="AC268" i="25"/>
  <c r="AC163" i="25" s="1"/>
  <c r="AC270" i="25"/>
  <c r="AJ228" i="25"/>
  <c r="AJ229" i="25" s="1"/>
  <c r="AJ224" i="25"/>
  <c r="AH241" i="25"/>
  <c r="AK216" i="25"/>
  <c r="AK214" i="25"/>
  <c r="AK221" i="25" s="1"/>
  <c r="AF250" i="25"/>
  <c r="AF257" i="25" s="1"/>
  <c r="AF259" i="25" s="1"/>
  <c r="AF252" i="25"/>
  <c r="AM205" i="25"/>
  <c r="AI112" i="25"/>
  <c r="AG241" i="25"/>
  <c r="AI224" i="25"/>
  <c r="AI228" i="25"/>
  <c r="AI229" i="25" s="1"/>
  <c r="AK94" i="25"/>
  <c r="AC156" i="25"/>
  <c r="AG134" i="25"/>
  <c r="AG135" i="25" s="1"/>
  <c r="AM76" i="25"/>
  <c r="AL91" i="25"/>
  <c r="AL93" i="25" s="1"/>
  <c r="AL98" i="25" s="1"/>
  <c r="AL99" i="25" s="1"/>
  <c r="AE130" i="25"/>
  <c r="AE134" i="25"/>
  <c r="AE135" i="25" s="1"/>
  <c r="AF130" i="25"/>
  <c r="AG130" i="25"/>
  <c r="AF134" i="25"/>
  <c r="AF135" i="25" s="1"/>
  <c r="AD309" i="25" l="1"/>
  <c r="AK190" i="25"/>
  <c r="AJ189" i="25"/>
  <c r="AM86" i="25"/>
  <c r="AJ104" i="25"/>
  <c r="AH122" i="25"/>
  <c r="AI122" i="25"/>
  <c r="AB19" i="25"/>
  <c r="AA395" i="25"/>
  <c r="AK104" i="25"/>
  <c r="AD492" i="25"/>
  <c r="AC496" i="25"/>
  <c r="AC497" i="25" s="1"/>
  <c r="AC500" i="25" s="1"/>
  <c r="AE140" i="25"/>
  <c r="AM330" i="25"/>
  <c r="AM331" i="25" s="1"/>
  <c r="AM334" i="25" s="1"/>
  <c r="AM341" i="25" s="1"/>
  <c r="AF140" i="25"/>
  <c r="AG140" i="25"/>
  <c r="AD156" i="25"/>
  <c r="AD51" i="25" s="1"/>
  <c r="AK348" i="25"/>
  <c r="AK349" i="25" s="1"/>
  <c r="AK344" i="25"/>
  <c r="AL343" i="25"/>
  <c r="AH366" i="25"/>
  <c r="AH367" i="25" s="1"/>
  <c r="AH362" i="25"/>
  <c r="AG372" i="25"/>
  <c r="AG370" i="25"/>
  <c r="AG377" i="25" s="1"/>
  <c r="AG379" i="25" s="1"/>
  <c r="AH471" i="25"/>
  <c r="AH473" i="25" s="1"/>
  <c r="AC51" i="25"/>
  <c r="AC18" i="25"/>
  <c r="AD496" i="25"/>
  <c r="AD497" i="25" s="1"/>
  <c r="AJ352" i="25"/>
  <c r="AJ359" i="25" s="1"/>
  <c r="AJ354" i="25"/>
  <c r="AG471" i="25"/>
  <c r="AG473" i="25" s="1"/>
  <c r="AI361" i="25"/>
  <c r="AF390" i="25"/>
  <c r="AF388" i="25"/>
  <c r="AF283" i="25" s="1"/>
  <c r="AM327" i="25"/>
  <c r="AM328" i="25" s="1"/>
  <c r="AL327" i="25"/>
  <c r="AL328" i="25" s="1"/>
  <c r="AJ460" i="25"/>
  <c r="AJ461" i="25" s="1"/>
  <c r="AJ456" i="25"/>
  <c r="AK446" i="25"/>
  <c r="AK448" i="25"/>
  <c r="AE484" i="25"/>
  <c r="AE482" i="25"/>
  <c r="AI421" i="25"/>
  <c r="AI422" i="25" s="1"/>
  <c r="AD421" i="25"/>
  <c r="AD422" i="25" s="1"/>
  <c r="AC421" i="25"/>
  <c r="AC422" i="25" s="1"/>
  <c r="AH421" i="25"/>
  <c r="AH422" i="25" s="1"/>
  <c r="AB421" i="25"/>
  <c r="AB422" i="25" s="1"/>
  <c r="AM428" i="25"/>
  <c r="AL421" i="25"/>
  <c r="AL422" i="25" s="1"/>
  <c r="AM421" i="25"/>
  <c r="AM422" i="25" s="1"/>
  <c r="AF421" i="25"/>
  <c r="AF422" i="25" s="1"/>
  <c r="AA421" i="25"/>
  <c r="AA422" i="25" s="1"/>
  <c r="AK421" i="25"/>
  <c r="AK422" i="25" s="1"/>
  <c r="AG421" i="25"/>
  <c r="AG422" i="25" s="1"/>
  <c r="AM430" i="25"/>
  <c r="AJ421" i="25"/>
  <c r="AJ422" i="25" s="1"/>
  <c r="AE421" i="25"/>
  <c r="AE422" i="25" s="1"/>
  <c r="AI460" i="25"/>
  <c r="AI461" i="25" s="1"/>
  <c r="AI456" i="25"/>
  <c r="AF484" i="25"/>
  <c r="AF482" i="25"/>
  <c r="AL448" i="25"/>
  <c r="AL446" i="25"/>
  <c r="AJ112" i="25"/>
  <c r="AJ122" i="25" s="1"/>
  <c r="AI120" i="25"/>
  <c r="AK102" i="25"/>
  <c r="AM206" i="25"/>
  <c r="AM210" i="25"/>
  <c r="AM211" i="25" s="1"/>
  <c r="AF264" i="25"/>
  <c r="AF265" i="25" s="1"/>
  <c r="AF260" i="25"/>
  <c r="AH242" i="25"/>
  <c r="AH246" i="25"/>
  <c r="AH247" i="25" s="1"/>
  <c r="AJ232" i="25"/>
  <c r="AJ239" i="25" s="1"/>
  <c r="AJ234" i="25"/>
  <c r="AK223" i="25"/>
  <c r="AI232" i="25"/>
  <c r="AI239" i="25" s="1"/>
  <c r="AI234" i="25"/>
  <c r="AG242" i="25"/>
  <c r="AG246" i="25"/>
  <c r="AG247" i="25" s="1"/>
  <c r="AE264" i="25"/>
  <c r="AE265" i="25" s="1"/>
  <c r="AE260" i="25"/>
  <c r="AL223" i="25"/>
  <c r="AM84" i="25"/>
  <c r="AM77" i="25"/>
  <c r="AG138" i="25"/>
  <c r="AH127" i="25"/>
  <c r="AH129" i="25" s="1"/>
  <c r="AH134" i="25" s="1"/>
  <c r="AH135" i="25" s="1"/>
  <c r="AF138" i="25"/>
  <c r="AL94" i="25"/>
  <c r="AE138" i="25"/>
  <c r="AK327" i="25" l="1"/>
  <c r="Z421" i="25"/>
  <c r="AD310" i="25"/>
  <c r="AC309" i="25"/>
  <c r="AJ190" i="25"/>
  <c r="AI189" i="25"/>
  <c r="AC502" i="25"/>
  <c r="AD500" i="25"/>
  <c r="AD19" i="25" s="1"/>
  <c r="AM214" i="25"/>
  <c r="AM221" i="25" s="1"/>
  <c r="AM223" i="25" s="1"/>
  <c r="AM336" i="25"/>
  <c r="AD18" i="25"/>
  <c r="AD502" i="25"/>
  <c r="AF270" i="25"/>
  <c r="AL453" i="25"/>
  <c r="AL455" i="25" s="1"/>
  <c r="AF489" i="25"/>
  <c r="AF491" i="25" s="1"/>
  <c r="AI366" i="25"/>
  <c r="AI367" i="25" s="1"/>
  <c r="AI362" i="25"/>
  <c r="AG384" i="25"/>
  <c r="AG385" i="25" s="1"/>
  <c r="AG380" i="25"/>
  <c r="AE489" i="25"/>
  <c r="AE491" i="25" s="1"/>
  <c r="AE492" i="25" s="1"/>
  <c r="AH372" i="25"/>
  <c r="AH370" i="25"/>
  <c r="AH377" i="25" s="1"/>
  <c r="AH379" i="25" s="1"/>
  <c r="AK109" i="25"/>
  <c r="AK111" i="25" s="1"/>
  <c r="AK112" i="25" s="1"/>
  <c r="AJ361" i="25"/>
  <c r="AK453" i="25"/>
  <c r="AK455" i="25" s="1"/>
  <c r="AM343" i="25"/>
  <c r="AL344" i="25"/>
  <c r="AL348" i="25"/>
  <c r="AL349" i="25" s="1"/>
  <c r="AI127" i="25"/>
  <c r="AI129" i="25" s="1"/>
  <c r="AI134" i="25" s="1"/>
  <c r="AI135" i="25" s="1"/>
  <c r="AC395" i="25"/>
  <c r="AC19" i="25"/>
  <c r="AM435" i="25"/>
  <c r="AM437" i="25" s="1"/>
  <c r="AK352" i="25"/>
  <c r="AK359" i="25" s="1"/>
  <c r="AK354" i="25"/>
  <c r="AI464" i="25"/>
  <c r="AI466" i="25"/>
  <c r="AG478" i="25"/>
  <c r="AG479" i="25" s="1"/>
  <c r="AG474" i="25"/>
  <c r="AH478" i="25"/>
  <c r="AH479" i="25" s="1"/>
  <c r="AH474" i="25"/>
  <c r="AJ120" i="25"/>
  <c r="AJ464" i="25"/>
  <c r="AJ466" i="25"/>
  <c r="AF268" i="25"/>
  <c r="AF163" i="25" s="1"/>
  <c r="AL224" i="25"/>
  <c r="AL228" i="25"/>
  <c r="AL229" i="25" s="1"/>
  <c r="AL102" i="25"/>
  <c r="AL104" i="25"/>
  <c r="AH252" i="25"/>
  <c r="AH250" i="25"/>
  <c r="AH257" i="25" s="1"/>
  <c r="AH259" i="25" s="1"/>
  <c r="AG252" i="25"/>
  <c r="AG250" i="25"/>
  <c r="AG257" i="25" s="1"/>
  <c r="AG259" i="25" s="1"/>
  <c r="AE270" i="25"/>
  <c r="AE268" i="25"/>
  <c r="AE163" i="25" s="1"/>
  <c r="AJ241" i="25"/>
  <c r="AI241" i="25"/>
  <c r="AK228" i="25"/>
  <c r="AK229" i="25" s="1"/>
  <c r="AK224" i="25"/>
  <c r="AM207" i="25"/>
  <c r="AM208" i="25" s="1"/>
  <c r="AM216" i="25"/>
  <c r="AG145" i="25"/>
  <c r="AG147" i="25" s="1"/>
  <c r="AM91" i="25"/>
  <c r="AM93" i="25" s="1"/>
  <c r="AM98" i="25" s="1"/>
  <c r="AM99" i="25" s="1"/>
  <c r="AL77" i="25"/>
  <c r="AK77" i="25" s="1"/>
  <c r="AK78" i="25" s="1"/>
  <c r="AM78" i="25"/>
  <c r="AH130" i="25"/>
  <c r="AF145" i="25"/>
  <c r="AF147" i="25" s="1"/>
  <c r="AE145" i="25"/>
  <c r="AE147" i="25" s="1"/>
  <c r="AK328" i="25" l="1"/>
  <c r="AJ327" i="25"/>
  <c r="AC310" i="25"/>
  <c r="AB309" i="25"/>
  <c r="Z422" i="25"/>
  <c r="Y421" i="25"/>
  <c r="AI190" i="25"/>
  <c r="AH189" i="25"/>
  <c r="AD395" i="25"/>
  <c r="AI130" i="25"/>
  <c r="AI140" i="25" s="1"/>
  <c r="AE496" i="25"/>
  <c r="AE497" i="25" s="1"/>
  <c r="AE500" i="25" s="1"/>
  <c r="AF496" i="25"/>
  <c r="AF497" i="25" s="1"/>
  <c r="AF492" i="25"/>
  <c r="AG390" i="25"/>
  <c r="AG388" i="25"/>
  <c r="AG283" i="25" s="1"/>
  <c r="AL109" i="25"/>
  <c r="AL111" i="25" s="1"/>
  <c r="AL112" i="25" s="1"/>
  <c r="AJ127" i="25"/>
  <c r="AJ129" i="25" s="1"/>
  <c r="AJ134" i="25" s="1"/>
  <c r="AJ135" i="25" s="1"/>
  <c r="AL352" i="25"/>
  <c r="AL359" i="25" s="1"/>
  <c r="AL354" i="25"/>
  <c r="AJ362" i="25"/>
  <c r="AJ366" i="25"/>
  <c r="AJ367" i="25" s="1"/>
  <c r="AI372" i="25"/>
  <c r="AI370" i="25"/>
  <c r="AI377" i="25" s="1"/>
  <c r="AI379" i="25" s="1"/>
  <c r="AH384" i="25"/>
  <c r="AH385" i="25" s="1"/>
  <c r="AH380" i="25"/>
  <c r="AM344" i="25"/>
  <c r="AM348" i="25"/>
  <c r="AM349" i="25" s="1"/>
  <c r="AK361" i="25"/>
  <c r="AI471" i="25"/>
  <c r="AI473" i="25" s="1"/>
  <c r="AK116" i="25"/>
  <c r="AK117" i="25" s="1"/>
  <c r="AK120" i="25" s="1"/>
  <c r="AJ471" i="25"/>
  <c r="AJ473" i="25" s="1"/>
  <c r="AH482" i="25"/>
  <c r="AH484" i="25"/>
  <c r="AK456" i="25"/>
  <c r="AK460" i="25"/>
  <c r="AK461" i="25" s="1"/>
  <c r="AG482" i="25"/>
  <c r="AG484" i="25"/>
  <c r="AM438" i="25"/>
  <c r="AM442" i="25"/>
  <c r="AM443" i="25" s="1"/>
  <c r="AL456" i="25"/>
  <c r="AL460" i="25"/>
  <c r="AL461" i="25" s="1"/>
  <c r="AL207" i="25"/>
  <c r="AG260" i="25"/>
  <c r="AG264" i="25"/>
  <c r="AG265" i="25" s="1"/>
  <c r="AH260" i="25"/>
  <c r="AH264" i="25"/>
  <c r="AH265" i="25" s="1"/>
  <c r="AM224" i="25"/>
  <c r="AM228" i="25"/>
  <c r="AM229" i="25" s="1"/>
  <c r="AI246" i="25"/>
  <c r="AI247" i="25" s="1"/>
  <c r="AI242" i="25"/>
  <c r="AL232" i="25"/>
  <c r="AL239" i="25" s="1"/>
  <c r="AL234" i="25"/>
  <c r="AH138" i="25"/>
  <c r="AH140" i="25"/>
  <c r="AJ242" i="25"/>
  <c r="AJ246" i="25"/>
  <c r="AJ247" i="25" s="1"/>
  <c r="AK234" i="25"/>
  <c r="AK232" i="25"/>
  <c r="AK239" i="25" s="1"/>
  <c r="AM94" i="25"/>
  <c r="AL78" i="25"/>
  <c r="AJ77" i="25"/>
  <c r="AJ78" i="25" s="1"/>
  <c r="AE152" i="25"/>
  <c r="AE153" i="25" s="1"/>
  <c r="AE148" i="25"/>
  <c r="AF148" i="25"/>
  <c r="AF152" i="25"/>
  <c r="AF153" i="25" s="1"/>
  <c r="AG152" i="25"/>
  <c r="AG153" i="25" s="1"/>
  <c r="AG148" i="25"/>
  <c r="AJ328" i="25" l="1"/>
  <c r="AI327" i="25"/>
  <c r="Y422" i="25"/>
  <c r="X421" i="25"/>
  <c r="AB310" i="25"/>
  <c r="AA309" i="25"/>
  <c r="AH190" i="25"/>
  <c r="AG189" i="25"/>
  <c r="AK122" i="25"/>
  <c r="AF502" i="25"/>
  <c r="AI138" i="25"/>
  <c r="AI145" i="25" s="1"/>
  <c r="AI147" i="25" s="1"/>
  <c r="AE502" i="25"/>
  <c r="AF500" i="25"/>
  <c r="AF19" i="25" s="1"/>
  <c r="AE158" i="25"/>
  <c r="AG158" i="25"/>
  <c r="AF158" i="25"/>
  <c r="AL116" i="25"/>
  <c r="AL117" i="25" s="1"/>
  <c r="AL120" i="25" s="1"/>
  <c r="AJ370" i="25"/>
  <c r="AJ377" i="25" s="1"/>
  <c r="AJ379" i="25" s="1"/>
  <c r="AJ372" i="25"/>
  <c r="AL361" i="25"/>
  <c r="AE395" i="25"/>
  <c r="AE19" i="25"/>
  <c r="AM352" i="25"/>
  <c r="AM359" i="25" s="1"/>
  <c r="AM345" i="25"/>
  <c r="AM346" i="25" s="1"/>
  <c r="AH345" i="25"/>
  <c r="AH346" i="25" s="1"/>
  <c r="AF345" i="25"/>
  <c r="AF346" i="25" s="1"/>
  <c r="AE345" i="25"/>
  <c r="AE346" i="25" s="1"/>
  <c r="X345" i="25"/>
  <c r="X346" i="25" s="1"/>
  <c r="Y345" i="25"/>
  <c r="Y346" i="25" s="1"/>
  <c r="AG345" i="25"/>
  <c r="AG346" i="25" s="1"/>
  <c r="Z345" i="25"/>
  <c r="Z346" i="25" s="1"/>
  <c r="AJ345" i="25"/>
  <c r="AJ346" i="25" s="1"/>
  <c r="AB345" i="25"/>
  <c r="AB346" i="25" s="1"/>
  <c r="AL345" i="25"/>
  <c r="AL346" i="25" s="1"/>
  <c r="AK345" i="25"/>
  <c r="AK346" i="25" s="1"/>
  <c r="AC345" i="25"/>
  <c r="AC346" i="25" s="1"/>
  <c r="AA345" i="25"/>
  <c r="AA346" i="25" s="1"/>
  <c r="AI345" i="25"/>
  <c r="AI346" i="25" s="1"/>
  <c r="AM354" i="25"/>
  <c r="AD345" i="25"/>
  <c r="AD346" i="25" s="1"/>
  <c r="AK366" i="25"/>
  <c r="AK367" i="25" s="1"/>
  <c r="AK362" i="25"/>
  <c r="AH388" i="25"/>
  <c r="AH283" i="25" s="1"/>
  <c r="AH390" i="25"/>
  <c r="AH489" i="25"/>
  <c r="AH491" i="25" s="1"/>
  <c r="AH145" i="25"/>
  <c r="AH147" i="25" s="1"/>
  <c r="AH148" i="25" s="1"/>
  <c r="AI384" i="25"/>
  <c r="AI385" i="25" s="1"/>
  <c r="AI380" i="25"/>
  <c r="AK127" i="25"/>
  <c r="AK129" i="25" s="1"/>
  <c r="AK130" i="25" s="1"/>
  <c r="AG489" i="25"/>
  <c r="AG491" i="25" s="1"/>
  <c r="AG492" i="25" s="1"/>
  <c r="AJ130" i="25"/>
  <c r="AI478" i="25"/>
  <c r="AI479" i="25" s="1"/>
  <c r="AI474" i="25"/>
  <c r="AJ478" i="25"/>
  <c r="AJ479" i="25" s="1"/>
  <c r="AJ474" i="25"/>
  <c r="AK464" i="25"/>
  <c r="AK466" i="25"/>
  <c r="AL464" i="25"/>
  <c r="AL466" i="25"/>
  <c r="AM439" i="25"/>
  <c r="AM440" i="25" s="1"/>
  <c r="AM446" i="25"/>
  <c r="AM448" i="25"/>
  <c r="AL439" i="25"/>
  <c r="AL440" i="25" s="1"/>
  <c r="AK439" i="25"/>
  <c r="AK440" i="25" s="1"/>
  <c r="AJ439" i="25"/>
  <c r="AJ440" i="25" s="1"/>
  <c r="AL208" i="25"/>
  <c r="AK207" i="25"/>
  <c r="AM95" i="25"/>
  <c r="AM96" i="25" s="1"/>
  <c r="AM102" i="25"/>
  <c r="AJ250" i="25"/>
  <c r="AJ257" i="25" s="1"/>
  <c r="AJ259" i="25" s="1"/>
  <c r="AJ252" i="25"/>
  <c r="AL241" i="25"/>
  <c r="AI250" i="25"/>
  <c r="AI257" i="25" s="1"/>
  <c r="AI259" i="25" s="1"/>
  <c r="AI252" i="25"/>
  <c r="AM232" i="25"/>
  <c r="AM239" i="25" s="1"/>
  <c r="AL225" i="25"/>
  <c r="AL226" i="25" s="1"/>
  <c r="AK225" i="25"/>
  <c r="AK226" i="25" s="1"/>
  <c r="AM234" i="25"/>
  <c r="AM225" i="25"/>
  <c r="AM226" i="25" s="1"/>
  <c r="AM104" i="25"/>
  <c r="AH270" i="25"/>
  <c r="AH268" i="25"/>
  <c r="AH163" i="25" s="1"/>
  <c r="AK241" i="25"/>
  <c r="AL95" i="25"/>
  <c r="AL96" i="25" s="1"/>
  <c r="AG270" i="25"/>
  <c r="AG268" i="25"/>
  <c r="AG163" i="25" s="1"/>
  <c r="AI77" i="25"/>
  <c r="AI78" i="25" s="1"/>
  <c r="AF156" i="25"/>
  <c r="AG156" i="25"/>
  <c r="AE156" i="25"/>
  <c r="AK95" i="25" l="1"/>
  <c r="AI328" i="25"/>
  <c r="AH327" i="25"/>
  <c r="AA310" i="25"/>
  <c r="Z309" i="25"/>
  <c r="X422" i="25"/>
  <c r="W421" i="25"/>
  <c r="W345" i="25"/>
  <c r="AG190" i="25"/>
  <c r="AF189" i="25"/>
  <c r="AJ225" i="25"/>
  <c r="AJ226" i="25" s="1"/>
  <c r="AI439" i="25"/>
  <c r="AF395" i="25"/>
  <c r="AL122" i="25"/>
  <c r="AK134" i="25"/>
  <c r="AK135" i="25" s="1"/>
  <c r="AK138" i="25" s="1"/>
  <c r="AK145" i="25" s="1"/>
  <c r="AK147" i="25" s="1"/>
  <c r="AH152" i="25"/>
  <c r="AH153" i="25" s="1"/>
  <c r="AH156" i="25" s="1"/>
  <c r="AH51" i="25" s="1"/>
  <c r="AH492" i="25"/>
  <c r="AH496" i="25"/>
  <c r="AH497" i="25" s="1"/>
  <c r="AG496" i="25"/>
  <c r="AG497" i="25" s="1"/>
  <c r="AG500" i="25" s="1"/>
  <c r="AI152" i="25"/>
  <c r="AI153" i="25" s="1"/>
  <c r="AM109" i="25"/>
  <c r="AM111" i="25" s="1"/>
  <c r="AM116" i="25" s="1"/>
  <c r="AM117" i="25" s="1"/>
  <c r="AK372" i="25"/>
  <c r="AK370" i="25"/>
  <c r="AK377" i="25" s="1"/>
  <c r="AK379" i="25" s="1"/>
  <c r="AM453" i="25"/>
  <c r="AM455" i="25" s="1"/>
  <c r="AE51" i="25"/>
  <c r="AE18" i="25"/>
  <c r="AJ140" i="25"/>
  <c r="AJ138" i="25"/>
  <c r="AI388" i="25"/>
  <c r="AI283" i="25" s="1"/>
  <c r="AI390" i="25"/>
  <c r="AL362" i="25"/>
  <c r="AL366" i="25"/>
  <c r="AL367" i="25" s="1"/>
  <c r="AL471" i="25"/>
  <c r="AL473" i="25" s="1"/>
  <c r="AJ380" i="25"/>
  <c r="AJ384" i="25"/>
  <c r="AJ385" i="25" s="1"/>
  <c r="AF51" i="25"/>
  <c r="AF18" i="25"/>
  <c r="AK471" i="25"/>
  <c r="AK473" i="25" s="1"/>
  <c r="AM361" i="25"/>
  <c r="AG51" i="25"/>
  <c r="AG18" i="25"/>
  <c r="AJ484" i="25"/>
  <c r="AJ482" i="25"/>
  <c r="AI482" i="25"/>
  <c r="AI484" i="25"/>
  <c r="AK208" i="25"/>
  <c r="AJ207" i="25"/>
  <c r="AM241" i="25"/>
  <c r="AI264" i="25"/>
  <c r="AI265" i="25" s="1"/>
  <c r="AI260" i="25"/>
  <c r="AI148" i="25"/>
  <c r="AL242" i="25"/>
  <c r="AL246" i="25"/>
  <c r="AL247" i="25" s="1"/>
  <c r="AK242" i="25"/>
  <c r="AK246" i="25"/>
  <c r="AK247" i="25" s="1"/>
  <c r="AJ260" i="25"/>
  <c r="AJ264" i="25"/>
  <c r="AJ265" i="25" s="1"/>
  <c r="AH77" i="25"/>
  <c r="AH78" i="25" s="1"/>
  <c r="AL127" i="25"/>
  <c r="AL129" i="25" s="1"/>
  <c r="AH328" i="25" l="1"/>
  <c r="AG327" i="25"/>
  <c r="AJ95" i="25"/>
  <c r="AK96" i="25"/>
  <c r="W422" i="25"/>
  <c r="V421" i="25"/>
  <c r="Z310" i="25"/>
  <c r="Y309" i="25"/>
  <c r="AE189" i="25"/>
  <c r="AF190" i="25"/>
  <c r="W346" i="25"/>
  <c r="V345" i="25"/>
  <c r="AI225" i="25"/>
  <c r="AI226" i="25" s="1"/>
  <c r="AI440" i="25"/>
  <c r="AH439" i="25"/>
  <c r="AK140" i="25"/>
  <c r="AH500" i="25"/>
  <c r="AH19" i="25" s="1"/>
  <c r="AI158" i="25"/>
  <c r="AH502" i="25"/>
  <c r="AH158" i="25"/>
  <c r="AH18" i="25"/>
  <c r="AG502" i="25"/>
  <c r="AM112" i="25"/>
  <c r="AM122" i="25" s="1"/>
  <c r="AM362" i="25"/>
  <c r="AM366" i="25"/>
  <c r="AM367" i="25" s="1"/>
  <c r="AJ145" i="25"/>
  <c r="AJ147" i="25" s="1"/>
  <c r="AJ390" i="25"/>
  <c r="AJ388" i="25"/>
  <c r="AJ283" i="25" s="1"/>
  <c r="AK384" i="25"/>
  <c r="AK385" i="25" s="1"/>
  <c r="AK380" i="25"/>
  <c r="AG395" i="25"/>
  <c r="AG19" i="25"/>
  <c r="AJ489" i="25"/>
  <c r="AJ491" i="25" s="1"/>
  <c r="AL372" i="25"/>
  <c r="AL370" i="25"/>
  <c r="AL377" i="25" s="1"/>
  <c r="AL379" i="25" s="1"/>
  <c r="AI489" i="25"/>
  <c r="AI491" i="25" s="1"/>
  <c r="AI492" i="25" s="1"/>
  <c r="AK474" i="25"/>
  <c r="AK478" i="25"/>
  <c r="AK479" i="25" s="1"/>
  <c r="AM460" i="25"/>
  <c r="AM461" i="25" s="1"/>
  <c r="AM456" i="25"/>
  <c r="AL478" i="25"/>
  <c r="AL479" i="25" s="1"/>
  <c r="AL474" i="25"/>
  <c r="AJ208" i="25"/>
  <c r="AI207" i="25"/>
  <c r="AL252" i="25"/>
  <c r="AL250" i="25"/>
  <c r="AL257" i="25" s="1"/>
  <c r="AL259" i="25" s="1"/>
  <c r="AI268" i="25"/>
  <c r="AI163" i="25" s="1"/>
  <c r="AI270" i="25"/>
  <c r="AJ268" i="25"/>
  <c r="AJ163" i="25" s="1"/>
  <c r="AJ270" i="25"/>
  <c r="AI156" i="25"/>
  <c r="AK252" i="25"/>
  <c r="AK250" i="25"/>
  <c r="AK257" i="25" s="1"/>
  <c r="AK259" i="25" s="1"/>
  <c r="AM242" i="25"/>
  <c r="AM246" i="25"/>
  <c r="AM247" i="25" s="1"/>
  <c r="AG77" i="25"/>
  <c r="AG78" i="25" s="1"/>
  <c r="AL134" i="25"/>
  <c r="AL135" i="25" s="1"/>
  <c r="AL130" i="25"/>
  <c r="AJ96" i="25" l="1"/>
  <c r="AI95" i="25"/>
  <c r="AG328" i="25"/>
  <c r="AF327" i="25"/>
  <c r="Y310" i="25"/>
  <c r="X309" i="25"/>
  <c r="V422" i="25"/>
  <c r="U421" i="25"/>
  <c r="V346" i="25"/>
  <c r="U345" i="25"/>
  <c r="AH225" i="25"/>
  <c r="AH226" i="25" s="1"/>
  <c r="AE190" i="25"/>
  <c r="AD189" i="25"/>
  <c r="AH440" i="25"/>
  <c r="AG439" i="25"/>
  <c r="AG225" i="25"/>
  <c r="AH395" i="25"/>
  <c r="AL140" i="25"/>
  <c r="AK113" i="25"/>
  <c r="AK114" i="25" s="1"/>
  <c r="AM113" i="25"/>
  <c r="AM114" i="25" s="1"/>
  <c r="AL113" i="25"/>
  <c r="AL114" i="25" s="1"/>
  <c r="AI496" i="25"/>
  <c r="AI497" i="25" s="1"/>
  <c r="AI500" i="25" s="1"/>
  <c r="AJ496" i="25"/>
  <c r="AJ497" i="25" s="1"/>
  <c r="AJ492" i="25"/>
  <c r="AM120" i="25"/>
  <c r="AM127" i="25" s="1"/>
  <c r="AM129" i="25" s="1"/>
  <c r="AK388" i="25"/>
  <c r="AK283" i="25" s="1"/>
  <c r="AK390" i="25"/>
  <c r="AL380" i="25"/>
  <c r="AL384" i="25"/>
  <c r="AL385" i="25" s="1"/>
  <c r="AJ152" i="25"/>
  <c r="AJ153" i="25" s="1"/>
  <c r="AK152" i="25"/>
  <c r="AK153" i="25" s="1"/>
  <c r="AK148" i="25"/>
  <c r="AJ148" i="25"/>
  <c r="AI51" i="25"/>
  <c r="AI18" i="25"/>
  <c r="AM370" i="25"/>
  <c r="AM377" i="25" s="1"/>
  <c r="AM379" i="25" s="1"/>
  <c r="AM372" i="25"/>
  <c r="AM363" i="25"/>
  <c r="AM364" i="25" s="1"/>
  <c r="AJ457" i="25"/>
  <c r="AJ458" i="25" s="1"/>
  <c r="AM457" i="25"/>
  <c r="AM458" i="25" s="1"/>
  <c r="AM466" i="25"/>
  <c r="AM464" i="25"/>
  <c r="AL457" i="25"/>
  <c r="AL458" i="25" s="1"/>
  <c r="AK457" i="25"/>
  <c r="AK458" i="25" s="1"/>
  <c r="AK484" i="25"/>
  <c r="AK482" i="25"/>
  <c r="AL484" i="25"/>
  <c r="AL482" i="25"/>
  <c r="AI208" i="25"/>
  <c r="AH207" i="25"/>
  <c r="AJ113" i="25"/>
  <c r="AI113" i="25" s="1"/>
  <c r="AH113" i="25" s="1"/>
  <c r="AH114" i="25" s="1"/>
  <c r="AG113" i="25"/>
  <c r="AF113" i="25" s="1"/>
  <c r="AE113" i="25" s="1"/>
  <c r="AD113" i="25" s="1"/>
  <c r="AC113" i="25" s="1"/>
  <c r="AB113" i="25" s="1"/>
  <c r="AA113" i="25" s="1"/>
  <c r="Z113" i="25" s="1"/>
  <c r="Z114" i="25" s="1"/>
  <c r="AL264" i="25"/>
  <c r="AL265" i="25" s="1"/>
  <c r="AL260" i="25"/>
  <c r="AM252" i="25"/>
  <c r="AM250" i="25"/>
  <c r="AM257" i="25" s="1"/>
  <c r="AM259" i="25" s="1"/>
  <c r="AL243" i="25"/>
  <c r="AL244" i="25" s="1"/>
  <c r="AM243" i="25"/>
  <c r="AM244" i="25" s="1"/>
  <c r="AK260" i="25"/>
  <c r="AK264" i="25"/>
  <c r="AK265" i="25" s="1"/>
  <c r="AF77" i="25"/>
  <c r="AF78" i="25" s="1"/>
  <c r="AL138" i="25"/>
  <c r="AF328" i="25" l="1"/>
  <c r="AE327" i="25"/>
  <c r="AH95" i="25"/>
  <c r="AI96" i="25"/>
  <c r="U422" i="25"/>
  <c r="T421" i="25"/>
  <c r="X310" i="25"/>
  <c r="W309" i="25"/>
  <c r="AK243" i="25"/>
  <c r="AD190" i="25"/>
  <c r="AC189" i="25"/>
  <c r="T345" i="25"/>
  <c r="U346" i="25"/>
  <c r="AI457" i="25"/>
  <c r="AI458" i="25" s="1"/>
  <c r="AG440" i="25"/>
  <c r="AF439" i="25"/>
  <c r="AJ500" i="25"/>
  <c r="AJ395" i="25" s="1"/>
  <c r="AJ502" i="25"/>
  <c r="AG226" i="25"/>
  <c r="AF225" i="25"/>
  <c r="AL363" i="25"/>
  <c r="AI502" i="25"/>
  <c r="AM130" i="25"/>
  <c r="AM134" i="25"/>
  <c r="AM135" i="25" s="1"/>
  <c r="AJ158" i="25"/>
  <c r="AJ156" i="25"/>
  <c r="AI395" i="25"/>
  <c r="AI19" i="25"/>
  <c r="AK158" i="25"/>
  <c r="AK156" i="25"/>
  <c r="AK489" i="25"/>
  <c r="AK491" i="25" s="1"/>
  <c r="AK496" i="25" s="1"/>
  <c r="AK497" i="25" s="1"/>
  <c r="AL388" i="25"/>
  <c r="AL283" i="25" s="1"/>
  <c r="AL390" i="25"/>
  <c r="AL489" i="25"/>
  <c r="AL491" i="25" s="1"/>
  <c r="AM471" i="25"/>
  <c r="AM473" i="25" s="1"/>
  <c r="AM380" i="25"/>
  <c r="AM384" i="25"/>
  <c r="AM385" i="25" s="1"/>
  <c r="AJ114" i="25"/>
  <c r="AH208" i="25"/>
  <c r="AG207" i="25"/>
  <c r="AI114" i="25"/>
  <c r="AE114" i="25"/>
  <c r="AF114" i="25"/>
  <c r="Y113" i="25"/>
  <c r="Y114" i="25" s="1"/>
  <c r="AB114" i="25"/>
  <c r="AC114" i="25"/>
  <c r="AA114" i="25"/>
  <c r="AG114" i="25"/>
  <c r="AD114" i="25"/>
  <c r="AL268" i="25"/>
  <c r="AL163" i="25" s="1"/>
  <c r="AL270" i="25"/>
  <c r="AK270" i="25"/>
  <c r="AK268" i="25"/>
  <c r="AK163" i="25" s="1"/>
  <c r="AM260" i="25"/>
  <c r="AM264" i="25"/>
  <c r="AM265" i="25" s="1"/>
  <c r="X113" i="25"/>
  <c r="X114" i="25" s="1"/>
  <c r="AE77" i="25"/>
  <c r="AE78" i="25" s="1"/>
  <c r="AL145" i="25"/>
  <c r="AL147" i="25" s="1"/>
  <c r="AH96" i="25" l="1"/>
  <c r="AG95" i="25"/>
  <c r="AE328" i="25"/>
  <c r="AD327" i="25"/>
  <c r="W310" i="25"/>
  <c r="V309" i="25"/>
  <c r="T422" i="25"/>
  <c r="S421" i="25"/>
  <c r="AK244" i="25"/>
  <c r="AJ243" i="25"/>
  <c r="S345" i="25"/>
  <c r="T346" i="25"/>
  <c r="AC190" i="25"/>
  <c r="AB189" i="25"/>
  <c r="AJ19" i="25"/>
  <c r="AH457" i="25"/>
  <c r="AH458" i="25" s="1"/>
  <c r="AF440" i="25"/>
  <c r="AE439" i="25"/>
  <c r="AG457" i="25"/>
  <c r="AF226" i="25"/>
  <c r="AE225" i="25"/>
  <c r="AM138" i="25"/>
  <c r="AM145" i="25" s="1"/>
  <c r="AM147" i="25" s="1"/>
  <c r="AM152" i="25" s="1"/>
  <c r="AM153" i="25" s="1"/>
  <c r="AL364" i="25"/>
  <c r="AK363" i="25"/>
  <c r="AM140" i="25"/>
  <c r="AM131" i="25"/>
  <c r="AM132" i="25" s="1"/>
  <c r="AL131" i="25"/>
  <c r="AL132" i="25" s="1"/>
  <c r="AJ51" i="25"/>
  <c r="AJ18" i="25"/>
  <c r="AM381" i="25"/>
  <c r="AM382" i="25" s="1"/>
  <c r="AM390" i="25"/>
  <c r="AL381" i="25"/>
  <c r="AL382" i="25" s="1"/>
  <c r="AM388" i="25"/>
  <c r="AM283" i="25" s="1"/>
  <c r="AL496" i="25"/>
  <c r="AL497" i="25" s="1"/>
  <c r="AL492" i="25"/>
  <c r="AK492" i="25"/>
  <c r="AK500" i="25" s="1"/>
  <c r="AK51" i="25"/>
  <c r="AK18" i="25"/>
  <c r="AM474" i="25"/>
  <c r="AM478" i="25"/>
  <c r="AM479" i="25" s="1"/>
  <c r="AG208" i="25"/>
  <c r="AF207" i="25"/>
  <c r="W113" i="25"/>
  <c r="W114" i="25" s="1"/>
  <c r="AM270" i="25"/>
  <c r="AM268" i="25"/>
  <c r="AM163" i="25" s="1"/>
  <c r="AM261" i="25"/>
  <c r="AM262" i="25" s="1"/>
  <c r="AL261" i="25"/>
  <c r="AL262" i="25" s="1"/>
  <c r="AD77" i="25"/>
  <c r="AD78" i="25" s="1"/>
  <c r="AL152" i="25"/>
  <c r="AL153" i="25" s="1"/>
  <c r="AL148" i="25"/>
  <c r="AD328" i="25" l="1"/>
  <c r="AC327" i="25"/>
  <c r="AF95" i="25"/>
  <c r="AG96" i="25"/>
  <c r="S422" i="25"/>
  <c r="R421" i="25"/>
  <c r="U309" i="25"/>
  <c r="V310" i="25"/>
  <c r="AJ244" i="25"/>
  <c r="AI243" i="25"/>
  <c r="V113" i="25"/>
  <c r="V114" i="25" s="1"/>
  <c r="AB190" i="25"/>
  <c r="AA189" i="25"/>
  <c r="AK261" i="25"/>
  <c r="S346" i="25"/>
  <c r="R345" i="25"/>
  <c r="AE440" i="25"/>
  <c r="AD439" i="25"/>
  <c r="AG458" i="25"/>
  <c r="AF457" i="25"/>
  <c r="AD225" i="25"/>
  <c r="AE226" i="25"/>
  <c r="AM148" i="25"/>
  <c r="AM149" i="25" s="1"/>
  <c r="AL149" i="25" s="1"/>
  <c r="AK149" i="25" s="1"/>
  <c r="AJ149" i="25" s="1"/>
  <c r="AI149" i="25" s="1"/>
  <c r="AH149" i="25" s="1"/>
  <c r="AG149" i="25" s="1"/>
  <c r="AF149" i="25" s="1"/>
  <c r="AE149" i="25" s="1"/>
  <c r="AD149" i="25" s="1"/>
  <c r="AC149" i="25" s="1"/>
  <c r="AB149" i="25" s="1"/>
  <c r="AK381" i="25"/>
  <c r="AK382" i="25" s="1"/>
  <c r="AK364" i="25"/>
  <c r="AJ363" i="25"/>
  <c r="AK131" i="25"/>
  <c r="AJ381" i="25"/>
  <c r="AL500" i="25"/>
  <c r="AL395" i="25" s="1"/>
  <c r="AL158" i="25"/>
  <c r="AL502" i="25"/>
  <c r="AK502" i="25"/>
  <c r="AK395" i="25"/>
  <c r="AK19" i="25"/>
  <c r="AM482" i="25"/>
  <c r="AM475" i="25"/>
  <c r="AM476" i="25" s="1"/>
  <c r="AL475" i="25"/>
  <c r="AL476" i="25" s="1"/>
  <c r="AK475" i="25"/>
  <c r="AK476" i="25" s="1"/>
  <c r="AM484" i="25"/>
  <c r="AJ475" i="25"/>
  <c r="AJ476" i="25" s="1"/>
  <c r="AF208" i="25"/>
  <c r="AE207" i="25"/>
  <c r="U113" i="25"/>
  <c r="U114" i="25" s="1"/>
  <c r="AC77" i="25"/>
  <c r="AC78" i="25" s="1"/>
  <c r="AL156" i="25"/>
  <c r="AF96" i="25" l="1"/>
  <c r="AE95" i="25"/>
  <c r="AC328" i="25"/>
  <c r="AB327" i="25"/>
  <c r="U310" i="25"/>
  <c r="T309" i="25"/>
  <c r="R422" i="25"/>
  <c r="Q421" i="25"/>
  <c r="AI244" i="25"/>
  <c r="AH243" i="25"/>
  <c r="R346" i="25"/>
  <c r="Q345" i="25"/>
  <c r="AK262" i="25"/>
  <c r="AJ261" i="25"/>
  <c r="AA190" i="25"/>
  <c r="Z189" i="25"/>
  <c r="AD440" i="25"/>
  <c r="AC439" i="25"/>
  <c r="AI475" i="25"/>
  <c r="AF458" i="25"/>
  <c r="AE457" i="25"/>
  <c r="AM156" i="25"/>
  <c r="AM51" i="25" s="1"/>
  <c r="AM158" i="25"/>
  <c r="AD226" i="25"/>
  <c r="AC225" i="25"/>
  <c r="AL19" i="25"/>
  <c r="AI363" i="25"/>
  <c r="AJ364" i="25"/>
  <c r="AJ382" i="25"/>
  <c r="AI381" i="25"/>
  <c r="AK132" i="25"/>
  <c r="AJ131" i="25"/>
  <c r="AM489" i="25"/>
  <c r="AM491" i="25" s="1"/>
  <c r="AM492" i="25" s="1"/>
  <c r="AL51" i="25"/>
  <c r="AL18" i="25"/>
  <c r="AE208" i="25"/>
  <c r="AD207" i="25"/>
  <c r="AG150" i="25"/>
  <c r="AI150" i="25"/>
  <c r="AH150" i="25"/>
  <c r="AB150" i="25"/>
  <c r="AC150" i="25"/>
  <c r="AD150" i="25"/>
  <c r="AK150" i="25"/>
  <c r="AE150" i="25"/>
  <c r="AM150" i="25"/>
  <c r="AF150" i="25"/>
  <c r="AJ150" i="25"/>
  <c r="AL150" i="25"/>
  <c r="T113" i="25"/>
  <c r="T114" i="25" s="1"/>
  <c r="AA149" i="25"/>
  <c r="AB77" i="25"/>
  <c r="AB78" i="25" s="1"/>
  <c r="AB328" i="25" l="1"/>
  <c r="AA327" i="25"/>
  <c r="AD95" i="25"/>
  <c r="AE96" i="25"/>
  <c r="Q422" i="25"/>
  <c r="P421" i="25"/>
  <c r="T310" i="25"/>
  <c r="S309" i="25"/>
  <c r="AH244" i="25"/>
  <c r="AG243" i="25"/>
  <c r="Z190" i="25"/>
  <c r="Y189" i="25"/>
  <c r="AJ262" i="25"/>
  <c r="AI261" i="25"/>
  <c r="P345" i="25"/>
  <c r="Q346" i="25"/>
  <c r="AC440" i="25"/>
  <c r="AB439" i="25"/>
  <c r="AE458" i="25"/>
  <c r="AD457" i="25"/>
  <c r="AM18" i="25"/>
  <c r="AI476" i="25"/>
  <c r="AH475" i="25"/>
  <c r="AC226" i="25"/>
  <c r="AB225" i="25"/>
  <c r="AH363" i="25"/>
  <c r="AI364" i="25"/>
  <c r="AI382" i="25"/>
  <c r="AH381" i="25"/>
  <c r="AJ132" i="25"/>
  <c r="AI131" i="25"/>
  <c r="AM496" i="25"/>
  <c r="AM497" i="25" s="1"/>
  <c r="AM500" i="25" s="1"/>
  <c r="AK493" i="25"/>
  <c r="AK494" i="25" s="1"/>
  <c r="AJ493" i="25"/>
  <c r="AJ494" i="25" s="1"/>
  <c r="AI493" i="25"/>
  <c r="AI494" i="25" s="1"/>
  <c r="AM493" i="25"/>
  <c r="AM494" i="25" s="1"/>
  <c r="AL493" i="25"/>
  <c r="AL494" i="25" s="1"/>
  <c r="AD208" i="25"/>
  <c r="AC207" i="25"/>
  <c r="AA150" i="25"/>
  <c r="S113" i="25"/>
  <c r="Z149" i="25"/>
  <c r="AA77" i="25"/>
  <c r="AA78" i="25" s="1"/>
  <c r="AC95" i="25" l="1"/>
  <c r="AD96" i="25"/>
  <c r="AA328" i="25"/>
  <c r="Z327" i="25"/>
  <c r="S310" i="25"/>
  <c r="R309" i="25"/>
  <c r="O421" i="25"/>
  <c r="P422" i="25"/>
  <c r="AG244" i="25"/>
  <c r="AF243" i="25"/>
  <c r="AI262" i="25"/>
  <c r="AH261" i="25"/>
  <c r="X189" i="25"/>
  <c r="Y190" i="25"/>
  <c r="P346" i="25"/>
  <c r="O345" i="25"/>
  <c r="AB440" i="25"/>
  <c r="AA439" i="25"/>
  <c r="AH476" i="25"/>
  <c r="AG475" i="25"/>
  <c r="AH493" i="25"/>
  <c r="AD458" i="25"/>
  <c r="AC457" i="25"/>
  <c r="AB226" i="25"/>
  <c r="AA225" i="25"/>
  <c r="AH364" i="25"/>
  <c r="AG363" i="25"/>
  <c r="AI132" i="25"/>
  <c r="AH131" i="25"/>
  <c r="AH382" i="25"/>
  <c r="AG381" i="25"/>
  <c r="AM502" i="25"/>
  <c r="AM395" i="25"/>
  <c r="AM19" i="25"/>
  <c r="AC208" i="25"/>
  <c r="AB207" i="25"/>
  <c r="R113" i="25"/>
  <c r="S114" i="25"/>
  <c r="Y149" i="25"/>
  <c r="Y150" i="25" s="1"/>
  <c r="Z150" i="25"/>
  <c r="Z77" i="25"/>
  <c r="Z78" i="25" s="1"/>
  <c r="Z328" i="25" l="1"/>
  <c r="Y327" i="25"/>
  <c r="AB95" i="25"/>
  <c r="AC96" i="25"/>
  <c r="O422" i="25"/>
  <c r="N421" i="25"/>
  <c r="Q309" i="25"/>
  <c r="R310" i="25"/>
  <c r="AE243" i="25"/>
  <c r="AF244" i="25"/>
  <c r="N345" i="25"/>
  <c r="O346" i="25"/>
  <c r="W189" i="25"/>
  <c r="X190" i="25"/>
  <c r="AH262" i="25"/>
  <c r="AG261" i="25"/>
  <c r="AA440" i="25"/>
  <c r="Z439" i="25"/>
  <c r="AG476" i="25"/>
  <c r="AF475" i="25"/>
  <c r="AC458" i="25"/>
  <c r="AB457" i="25"/>
  <c r="AH494" i="25"/>
  <c r="AG493" i="25"/>
  <c r="Z225" i="25"/>
  <c r="AA226" i="25"/>
  <c r="AG364" i="25"/>
  <c r="AF363" i="25"/>
  <c r="AH132" i="25"/>
  <c r="AG131" i="25"/>
  <c r="AG382" i="25"/>
  <c r="AF381" i="25"/>
  <c r="AB208" i="25"/>
  <c r="AA207" i="25"/>
  <c r="X149" i="25"/>
  <c r="X150" i="25" s="1"/>
  <c r="Q113" i="25"/>
  <c r="R114" i="25"/>
  <c r="Y77" i="25"/>
  <c r="Y78" i="25" s="1"/>
  <c r="AB96" i="25" l="1"/>
  <c r="AA95" i="25"/>
  <c r="Y328" i="25"/>
  <c r="X327" i="25"/>
  <c r="Q310" i="25"/>
  <c r="P309" i="25"/>
  <c r="M421" i="25"/>
  <c r="N422" i="25"/>
  <c r="AE244" i="25"/>
  <c r="AD243" i="25"/>
  <c r="V189" i="25"/>
  <c r="W190" i="25"/>
  <c r="AG262" i="25"/>
  <c r="AF261" i="25"/>
  <c r="M345" i="25"/>
  <c r="N346" i="25"/>
  <c r="Z440" i="25"/>
  <c r="Y439" i="25"/>
  <c r="AG494" i="25"/>
  <c r="AF493" i="25"/>
  <c r="AB458" i="25"/>
  <c r="AA457" i="25"/>
  <c r="AF476" i="25"/>
  <c r="AE475" i="25"/>
  <c r="Y225" i="25"/>
  <c r="Z226" i="25"/>
  <c r="AF364" i="25"/>
  <c r="AE363" i="25"/>
  <c r="AG132" i="25"/>
  <c r="AF131" i="25"/>
  <c r="AF382" i="25"/>
  <c r="AE381" i="25"/>
  <c r="AA208" i="25"/>
  <c r="Z207" i="25"/>
  <c r="W149" i="25"/>
  <c r="W150" i="25" s="1"/>
  <c r="P113" i="25"/>
  <c r="Q114" i="25"/>
  <c r="X77" i="25"/>
  <c r="X78" i="25" s="1"/>
  <c r="X328" i="25" l="1"/>
  <c r="W327" i="25"/>
  <c r="AA96" i="25"/>
  <c r="Z95" i="25"/>
  <c r="L421" i="25"/>
  <c r="M422" i="25"/>
  <c r="P310" i="25"/>
  <c r="O309" i="25"/>
  <c r="AC243" i="25"/>
  <c r="AD244" i="25"/>
  <c r="AF262" i="25"/>
  <c r="AE261" i="25"/>
  <c r="V149" i="25"/>
  <c r="V150" i="25" s="1"/>
  <c r="V190" i="25"/>
  <c r="U189" i="25"/>
  <c r="M346" i="25"/>
  <c r="L345" i="25"/>
  <c r="Y440" i="25"/>
  <c r="X439" i="25"/>
  <c r="AE476" i="25"/>
  <c r="AD475" i="25"/>
  <c r="AA458" i="25"/>
  <c r="Z457" i="25"/>
  <c r="AF494" i="25"/>
  <c r="AE493" i="25"/>
  <c r="Y226" i="25"/>
  <c r="X225" i="25"/>
  <c r="AD363" i="25"/>
  <c r="AE364" i="25"/>
  <c r="AE382" i="25"/>
  <c r="AD381" i="25"/>
  <c r="AF132" i="25"/>
  <c r="AE131" i="25"/>
  <c r="Z208" i="25"/>
  <c r="Y207" i="25"/>
  <c r="O113" i="25"/>
  <c r="P114" i="25"/>
  <c r="U149" i="25"/>
  <c r="U150" i="25" s="1"/>
  <c r="W77" i="25"/>
  <c r="W78" i="25" s="1"/>
  <c r="Z96" i="25" l="1"/>
  <c r="Y95" i="25"/>
  <c r="W328" i="25"/>
  <c r="V327" i="25"/>
  <c r="O310" i="25"/>
  <c r="N309" i="25"/>
  <c r="L422" i="25"/>
  <c r="K421" i="25"/>
  <c r="AC244" i="25"/>
  <c r="AB243" i="25"/>
  <c r="AE262" i="25"/>
  <c r="AD261" i="25"/>
  <c r="K345" i="25"/>
  <c r="L346" i="25"/>
  <c r="T189" i="25"/>
  <c r="U190" i="25"/>
  <c r="X440" i="25"/>
  <c r="W439" i="25"/>
  <c r="AE494" i="25"/>
  <c r="AD493" i="25"/>
  <c r="Z458" i="25"/>
  <c r="Y457" i="25"/>
  <c r="AD476" i="25"/>
  <c r="AC475" i="25"/>
  <c r="X226" i="25"/>
  <c r="W225" i="25"/>
  <c r="AC363" i="25"/>
  <c r="AD364" i="25"/>
  <c r="AD382" i="25"/>
  <c r="AC381" i="25"/>
  <c r="AE132" i="25"/>
  <c r="AD131" i="25"/>
  <c r="Y208" i="25"/>
  <c r="X207" i="25"/>
  <c r="N113" i="25"/>
  <c r="O114" i="25"/>
  <c r="T149" i="25"/>
  <c r="T150" i="25" s="1"/>
  <c r="V77" i="25"/>
  <c r="V78" i="25" s="1"/>
  <c r="V328" i="25" l="1"/>
  <c r="U327" i="25"/>
  <c r="Y96" i="25"/>
  <c r="X95" i="25"/>
  <c r="K422" i="25"/>
  <c r="J421" i="25"/>
  <c r="J422" i="25" s="1"/>
  <c r="N310" i="25"/>
  <c r="M309" i="25"/>
  <c r="AB244" i="25"/>
  <c r="AA243" i="25"/>
  <c r="AD262" i="25"/>
  <c r="AC261" i="25"/>
  <c r="T190" i="25"/>
  <c r="S189" i="25"/>
  <c r="K346" i="25"/>
  <c r="J345" i="25"/>
  <c r="J346" i="25" s="1"/>
  <c r="J347" i="25" s="1"/>
  <c r="J353" i="25" s="1" a="1"/>
  <c r="J353" i="25" s="1"/>
  <c r="J355" i="25" s="1"/>
  <c r="J291" i="25" s="1"/>
  <c r="V439" i="25"/>
  <c r="W440" i="25"/>
  <c r="Y458" i="25"/>
  <c r="X457" i="25"/>
  <c r="AC476" i="25"/>
  <c r="AB475" i="25"/>
  <c r="AD494" i="25"/>
  <c r="AC493" i="25"/>
  <c r="V225" i="25"/>
  <c r="W226" i="25"/>
  <c r="AC364" i="25"/>
  <c r="AB363" i="25"/>
  <c r="AD132" i="25"/>
  <c r="AC131" i="25"/>
  <c r="AC382" i="25"/>
  <c r="AB381" i="25"/>
  <c r="X208" i="25"/>
  <c r="W207" i="25"/>
  <c r="M113" i="25"/>
  <c r="N114" i="25"/>
  <c r="S149" i="25"/>
  <c r="U77" i="25"/>
  <c r="U78" i="25" s="1"/>
  <c r="X96" i="25" l="1"/>
  <c r="W95" i="25"/>
  <c r="U328" i="25"/>
  <c r="T327" i="25"/>
  <c r="L309" i="25"/>
  <c r="M310" i="25"/>
  <c r="J423" i="25"/>
  <c r="J429" i="25" s="1" a="1"/>
  <c r="J429" i="25" s="1"/>
  <c r="AA244" i="25"/>
  <c r="Z243" i="25"/>
  <c r="S190" i="25"/>
  <c r="R189" i="25"/>
  <c r="K347" i="25"/>
  <c r="K353" i="25" s="1" a="1"/>
  <c r="K353" i="25" s="1"/>
  <c r="K355" i="25" s="1"/>
  <c r="K291" i="25" s="1"/>
  <c r="D342" i="25"/>
  <c r="C342" i="25" s="1"/>
  <c r="AC262" i="25"/>
  <c r="AB261" i="25"/>
  <c r="V440" i="25"/>
  <c r="U439" i="25"/>
  <c r="AA475" i="25"/>
  <c r="AB476" i="25"/>
  <c r="AC494" i="25"/>
  <c r="AB493" i="25"/>
  <c r="X458" i="25"/>
  <c r="W457" i="25"/>
  <c r="V226" i="25"/>
  <c r="U225" i="25"/>
  <c r="AB364" i="25"/>
  <c r="AA363" i="25"/>
  <c r="AB382" i="25"/>
  <c r="AA381" i="25"/>
  <c r="AC132" i="25"/>
  <c r="AB131" i="25"/>
  <c r="W208" i="25"/>
  <c r="V207" i="25"/>
  <c r="R149" i="25"/>
  <c r="S150" i="25"/>
  <c r="L113" i="25"/>
  <c r="M114" i="25"/>
  <c r="T77" i="25"/>
  <c r="T78" i="25" s="1"/>
  <c r="T328" i="25" l="1"/>
  <c r="S327" i="25"/>
  <c r="W96" i="25"/>
  <c r="V95" i="25"/>
  <c r="K423" i="25"/>
  <c r="K429" i="25" s="1" a="1"/>
  <c r="K429" i="25" s="1"/>
  <c r="K431" i="25" s="1"/>
  <c r="K401" i="25" s="1"/>
  <c r="D418" i="25"/>
  <c r="C418" i="25" s="1"/>
  <c r="J431" i="25"/>
  <c r="J401" i="25" s="1"/>
  <c r="L423" i="25"/>
  <c r="K309" i="25"/>
  <c r="L310" i="25"/>
  <c r="Z244" i="25"/>
  <c r="Y243" i="25"/>
  <c r="L347" i="25"/>
  <c r="L353" i="25" s="1" a="1"/>
  <c r="L353" i="25" s="1"/>
  <c r="L355" i="25" s="1"/>
  <c r="L291" i="25" s="1"/>
  <c r="AB262" i="25"/>
  <c r="AA261" i="25"/>
  <c r="Q189" i="25"/>
  <c r="R190" i="25"/>
  <c r="U440" i="25"/>
  <c r="T439" i="25"/>
  <c r="W458" i="25"/>
  <c r="V457" i="25"/>
  <c r="AB494" i="25"/>
  <c r="AA493" i="25"/>
  <c r="Z475" i="25"/>
  <c r="AA476" i="25"/>
  <c r="T225" i="25"/>
  <c r="U226" i="25"/>
  <c r="AA364" i="25"/>
  <c r="Z363" i="25"/>
  <c r="AB132" i="25"/>
  <c r="AA131" i="25"/>
  <c r="AA382" i="25"/>
  <c r="Z381" i="25"/>
  <c r="V208" i="25"/>
  <c r="U207" i="25"/>
  <c r="K113" i="25"/>
  <c r="Q149" i="25"/>
  <c r="R150" i="25"/>
  <c r="L114" i="25"/>
  <c r="S77" i="25"/>
  <c r="S78" i="25" s="1"/>
  <c r="V96" i="25" l="1"/>
  <c r="U95" i="25"/>
  <c r="R327" i="25"/>
  <c r="S328" i="25"/>
  <c r="M347" i="25"/>
  <c r="N347" i="25" s="1"/>
  <c r="O347" i="25" s="1"/>
  <c r="K310" i="25"/>
  <c r="J309" i="25"/>
  <c r="J310" i="25" s="1"/>
  <c r="L429" i="25" a="1"/>
  <c r="L429" i="25" s="1"/>
  <c r="L431" i="25" s="1"/>
  <c r="L401" i="25" s="1"/>
  <c r="M423" i="25"/>
  <c r="Y244" i="25"/>
  <c r="X243" i="25"/>
  <c r="P189" i="25"/>
  <c r="Q190" i="25"/>
  <c r="AA262" i="25"/>
  <c r="Z261" i="25"/>
  <c r="T440" i="25"/>
  <c r="S439" i="25"/>
  <c r="Y475" i="25"/>
  <c r="Z476" i="25"/>
  <c r="AA494" i="25"/>
  <c r="Z493" i="25"/>
  <c r="V458" i="25"/>
  <c r="U457" i="25"/>
  <c r="T226" i="25"/>
  <c r="S225" i="25"/>
  <c r="Z364" i="25"/>
  <c r="Y363" i="25"/>
  <c r="AA132" i="25"/>
  <c r="Z131" i="25"/>
  <c r="Z382" i="25"/>
  <c r="Y381" i="25"/>
  <c r="N353" i="25" a="1"/>
  <c r="N353" i="25" s="1"/>
  <c r="N355" i="25" s="1"/>
  <c r="N291" i="25" s="1"/>
  <c r="U208" i="25"/>
  <c r="T207" i="25"/>
  <c r="K114" i="25"/>
  <c r="J113" i="25"/>
  <c r="J114" i="25" s="1"/>
  <c r="J115" i="25" s="1"/>
  <c r="J121" i="25" s="1" a="1"/>
  <c r="J121" i="25" s="1"/>
  <c r="P149" i="25"/>
  <c r="Q150" i="25"/>
  <c r="R77" i="25"/>
  <c r="M353" i="25" l="1" a="1"/>
  <c r="M353" i="25" s="1"/>
  <c r="M355" i="25" s="1"/>
  <c r="M291" i="25" s="1"/>
  <c r="R328" i="25"/>
  <c r="Q327" i="25"/>
  <c r="U96" i="25"/>
  <c r="T95" i="25"/>
  <c r="M429" i="25" a="1"/>
  <c r="M429" i="25" s="1"/>
  <c r="M431" i="25" s="1"/>
  <c r="M401" i="25" s="1"/>
  <c r="N423" i="25"/>
  <c r="J311" i="25"/>
  <c r="J317" i="25" s="1" a="1"/>
  <c r="J317" i="25" s="1"/>
  <c r="X244" i="25"/>
  <c r="W243" i="25"/>
  <c r="Z262" i="25"/>
  <c r="Y261" i="25"/>
  <c r="O189" i="25"/>
  <c r="P190" i="25"/>
  <c r="S440" i="25"/>
  <c r="R439" i="25"/>
  <c r="U458" i="25"/>
  <c r="T457" i="25"/>
  <c r="Z494" i="25"/>
  <c r="Y493" i="25"/>
  <c r="X475" i="25"/>
  <c r="Y476" i="25"/>
  <c r="R225" i="25"/>
  <c r="S226" i="25"/>
  <c r="Y364" i="25"/>
  <c r="X363" i="25"/>
  <c r="Y382" i="25"/>
  <c r="X381" i="25"/>
  <c r="Z132" i="25"/>
  <c r="Y131" i="25"/>
  <c r="O353" i="25" a="1"/>
  <c r="O353" i="25" s="1"/>
  <c r="O355" i="25" s="1"/>
  <c r="O291" i="25" s="1"/>
  <c r="P347" i="25"/>
  <c r="T208" i="25"/>
  <c r="S207" i="25"/>
  <c r="K115" i="25"/>
  <c r="K121" i="25" s="1" a="1"/>
  <c r="K121" i="25" s="1"/>
  <c r="K123" i="25" s="1"/>
  <c r="K59" i="25" s="1"/>
  <c r="D110" i="25"/>
  <c r="C110" i="25" s="1"/>
  <c r="J123" i="25"/>
  <c r="J59" i="25" s="1"/>
  <c r="O149" i="25"/>
  <c r="P150" i="25"/>
  <c r="Q77" i="25"/>
  <c r="R78" i="25"/>
  <c r="S95" i="25" l="1"/>
  <c r="T96" i="25"/>
  <c r="P327" i="25"/>
  <c r="Q328" i="25"/>
  <c r="K311" i="25"/>
  <c r="D306" i="25"/>
  <c r="C306" i="25" s="1"/>
  <c r="J319" i="25"/>
  <c r="J289" i="25" s="1"/>
  <c r="N429" i="25" a="1"/>
  <c r="N429" i="25" s="1"/>
  <c r="N431" i="25" s="1"/>
  <c r="N401" i="25" s="1"/>
  <c r="O423" i="25"/>
  <c r="V243" i="25"/>
  <c r="W244" i="25"/>
  <c r="N189" i="25"/>
  <c r="O190" i="25"/>
  <c r="X261" i="25"/>
  <c r="Y262" i="25"/>
  <c r="R440" i="25"/>
  <c r="Q439" i="25"/>
  <c r="X476" i="25"/>
  <c r="W475" i="25"/>
  <c r="T458" i="25"/>
  <c r="S457" i="25"/>
  <c r="X493" i="25"/>
  <c r="Y494" i="25"/>
  <c r="R226" i="25"/>
  <c r="Q225" i="25"/>
  <c r="W363" i="25"/>
  <c r="X364" i="25"/>
  <c r="Y132" i="25"/>
  <c r="X131" i="25"/>
  <c r="X382" i="25"/>
  <c r="W381" i="25"/>
  <c r="P353" i="25" a="1"/>
  <c r="P353" i="25" s="1"/>
  <c r="P355" i="25" s="1"/>
  <c r="P291" i="25" s="1"/>
  <c r="Q347" i="25"/>
  <c r="S208" i="25"/>
  <c r="R207" i="25"/>
  <c r="L115" i="25"/>
  <c r="L121" i="25" s="1" a="1"/>
  <c r="L121" i="25" s="1"/>
  <c r="L123" i="25" s="1"/>
  <c r="L59" i="25" s="1"/>
  <c r="P77" i="25"/>
  <c r="Q78" i="25"/>
  <c r="N149" i="25"/>
  <c r="O150" i="25"/>
  <c r="O327" i="25" l="1"/>
  <c r="P328" i="25"/>
  <c r="S96" i="25"/>
  <c r="R95" i="25"/>
  <c r="K317" i="25" a="1"/>
  <c r="K317" i="25" s="1"/>
  <c r="K319" i="25" s="1"/>
  <c r="K289" i="25" s="1"/>
  <c r="L311" i="25"/>
  <c r="P423" i="25"/>
  <c r="O429" i="25" a="1"/>
  <c r="O429" i="25" s="1"/>
  <c r="O431" i="25" s="1"/>
  <c r="O401" i="25" s="1"/>
  <c r="V244" i="25"/>
  <c r="U243" i="25"/>
  <c r="W261" i="25"/>
  <c r="X262" i="25"/>
  <c r="N190" i="25"/>
  <c r="M189" i="25"/>
  <c r="P439" i="25"/>
  <c r="Q440" i="25"/>
  <c r="W493" i="25"/>
  <c r="X494" i="25"/>
  <c r="R457" i="25"/>
  <c r="S458" i="25"/>
  <c r="W476" i="25"/>
  <c r="V475" i="25"/>
  <c r="Q226" i="25"/>
  <c r="P225" i="25"/>
  <c r="W364" i="25"/>
  <c r="V363" i="25"/>
  <c r="X132" i="25"/>
  <c r="W131" i="25"/>
  <c r="W382" i="25"/>
  <c r="V381" i="25"/>
  <c r="Q353" i="25" a="1"/>
  <c r="Q353" i="25" s="1"/>
  <c r="Q355" i="25" s="1"/>
  <c r="Q291" i="25" s="1"/>
  <c r="R347" i="25"/>
  <c r="R208" i="25"/>
  <c r="Q207" i="25"/>
  <c r="M115" i="25"/>
  <c r="M121" i="25" s="1" a="1"/>
  <c r="M121" i="25" s="1"/>
  <c r="M123" i="25" s="1"/>
  <c r="M59" i="25" s="1"/>
  <c r="O77" i="25"/>
  <c r="P78" i="25"/>
  <c r="M149" i="25"/>
  <c r="N150" i="25"/>
  <c r="Q95" i="25" l="1"/>
  <c r="R96" i="25"/>
  <c r="N327" i="25"/>
  <c r="O328" i="25"/>
  <c r="L317" i="25" a="1"/>
  <c r="L317" i="25" s="1"/>
  <c r="L319" i="25" s="1"/>
  <c r="L289" i="25" s="1"/>
  <c r="M311" i="25"/>
  <c r="P429" i="25" a="1"/>
  <c r="P429" i="25" s="1"/>
  <c r="P431" i="25" s="1"/>
  <c r="P401" i="25" s="1"/>
  <c r="Q423" i="25"/>
  <c r="U244" i="25"/>
  <c r="T243" i="25"/>
  <c r="M190" i="25"/>
  <c r="L189" i="25"/>
  <c r="V261" i="25"/>
  <c r="W262" i="25"/>
  <c r="P440" i="25"/>
  <c r="O439" i="25"/>
  <c r="V476" i="25"/>
  <c r="U475" i="25"/>
  <c r="R458" i="25"/>
  <c r="Q457" i="25"/>
  <c r="W494" i="25"/>
  <c r="V493" i="25"/>
  <c r="P226" i="25"/>
  <c r="O225" i="25"/>
  <c r="V364" i="25"/>
  <c r="U363" i="25"/>
  <c r="V382" i="25"/>
  <c r="U381" i="25"/>
  <c r="W132" i="25"/>
  <c r="V131" i="25"/>
  <c r="R353" i="25" a="1"/>
  <c r="R353" i="25" s="1"/>
  <c r="R355" i="25" s="1"/>
  <c r="R291" i="25" s="1"/>
  <c r="S347" i="25"/>
  <c r="Q208" i="25"/>
  <c r="P207" i="25"/>
  <c r="N115" i="25"/>
  <c r="N121" i="25" s="1" a="1"/>
  <c r="N121" i="25" s="1"/>
  <c r="N123" i="25" s="1"/>
  <c r="N59" i="25" s="1"/>
  <c r="L149" i="25"/>
  <c r="M150" i="25"/>
  <c r="N77" i="25"/>
  <c r="O78" i="25"/>
  <c r="N328" i="25" l="1"/>
  <c r="M327" i="25"/>
  <c r="Q96" i="25"/>
  <c r="P95" i="25"/>
  <c r="M317" i="25" a="1"/>
  <c r="M317" i="25" s="1"/>
  <c r="M319" i="25" s="1"/>
  <c r="M289" i="25" s="1"/>
  <c r="N311" i="25"/>
  <c r="R423" i="25"/>
  <c r="Q429" i="25" a="1"/>
  <c r="Q429" i="25" s="1"/>
  <c r="Q431" i="25" s="1"/>
  <c r="Q401" i="25" s="1"/>
  <c r="S243" i="25"/>
  <c r="T244" i="25"/>
  <c r="V262" i="25"/>
  <c r="U261" i="25"/>
  <c r="L190" i="25"/>
  <c r="K189" i="25"/>
  <c r="O440" i="25"/>
  <c r="N439" i="25"/>
  <c r="U493" i="25"/>
  <c r="V494" i="25"/>
  <c r="Q458" i="25"/>
  <c r="P457" i="25"/>
  <c r="T475" i="25"/>
  <c r="U476" i="25"/>
  <c r="O226" i="25"/>
  <c r="N225" i="25"/>
  <c r="U364" i="25"/>
  <c r="T363" i="25"/>
  <c r="V132" i="25"/>
  <c r="U131" i="25"/>
  <c r="U382" i="25"/>
  <c r="T381" i="25"/>
  <c r="S353" i="25" a="1"/>
  <c r="S353" i="25" s="1"/>
  <c r="S355" i="25" s="1"/>
  <c r="S291" i="25" s="1"/>
  <c r="T347" i="25"/>
  <c r="P208" i="25"/>
  <c r="O207" i="25"/>
  <c r="O115" i="25"/>
  <c r="O121" i="25" s="1" a="1"/>
  <c r="O121" i="25" s="1"/>
  <c r="O123" i="25" s="1"/>
  <c r="O59" i="25" s="1"/>
  <c r="N78" i="25"/>
  <c r="M77" i="25"/>
  <c r="K149" i="25"/>
  <c r="L150" i="25"/>
  <c r="P96" i="25" l="1"/>
  <c r="O95" i="25"/>
  <c r="M328" i="25"/>
  <c r="L327" i="25"/>
  <c r="N317" i="25" a="1"/>
  <c r="N317" i="25" s="1"/>
  <c r="N319" i="25" s="1"/>
  <c r="N289" i="25" s="1"/>
  <c r="O311" i="25"/>
  <c r="R429" i="25" a="1"/>
  <c r="R429" i="25" s="1"/>
  <c r="R431" i="25" s="1"/>
  <c r="R401" i="25" s="1"/>
  <c r="S423" i="25"/>
  <c r="S244" i="25"/>
  <c r="R243" i="25"/>
  <c r="K190" i="25"/>
  <c r="J189" i="25"/>
  <c r="J190" i="25" s="1"/>
  <c r="J191" i="25" s="1"/>
  <c r="J197" i="25" s="1" a="1"/>
  <c r="J197" i="25" s="1"/>
  <c r="D186" i="25" s="1"/>
  <c r="C186" i="25" s="1"/>
  <c r="U262" i="25"/>
  <c r="T261" i="25"/>
  <c r="N440" i="25"/>
  <c r="M439" i="25"/>
  <c r="S475" i="25"/>
  <c r="T476" i="25"/>
  <c r="P458" i="25"/>
  <c r="O457" i="25"/>
  <c r="T493" i="25"/>
  <c r="U494" i="25"/>
  <c r="N226" i="25"/>
  <c r="M225" i="25"/>
  <c r="S363" i="25"/>
  <c r="T364" i="25"/>
  <c r="T382" i="25"/>
  <c r="S381" i="25"/>
  <c r="U132" i="25"/>
  <c r="T131" i="25"/>
  <c r="T353" i="25" a="1"/>
  <c r="T353" i="25" s="1"/>
  <c r="T355" i="25" s="1"/>
  <c r="T291" i="25" s="1"/>
  <c r="U347" i="25"/>
  <c r="O208" i="25"/>
  <c r="N207" i="25"/>
  <c r="P115" i="25"/>
  <c r="P121" i="25" s="1" a="1"/>
  <c r="P121" i="25" s="1"/>
  <c r="P123" i="25" s="1"/>
  <c r="P59" i="25" s="1"/>
  <c r="M78" i="25"/>
  <c r="L77" i="25"/>
  <c r="J149" i="25"/>
  <c r="K150" i="25"/>
  <c r="L328" i="25" l="1"/>
  <c r="K327" i="25"/>
  <c r="N95" i="25"/>
  <c r="O96" i="25"/>
  <c r="O317" i="25" a="1"/>
  <c r="O317" i="25" s="1"/>
  <c r="O319" i="25" s="1"/>
  <c r="O289" i="25" s="1"/>
  <c r="P311" i="25"/>
  <c r="S429" i="25" a="1"/>
  <c r="S429" i="25" s="1"/>
  <c r="S431" i="25" s="1"/>
  <c r="S401" i="25" s="1"/>
  <c r="T423" i="25"/>
  <c r="J199" i="25"/>
  <c r="J169" i="25" s="1"/>
  <c r="K191" i="25"/>
  <c r="K197" i="25" s="1" a="1"/>
  <c r="K197" i="25" s="1"/>
  <c r="K199" i="25" s="1"/>
  <c r="K169" i="25" s="1"/>
  <c r="Q243" i="25"/>
  <c r="R244" i="25"/>
  <c r="S261" i="25"/>
  <c r="T262" i="25"/>
  <c r="L439" i="25"/>
  <c r="M440" i="25"/>
  <c r="T494" i="25"/>
  <c r="S493" i="25"/>
  <c r="N457" i="25"/>
  <c r="O458" i="25"/>
  <c r="R475" i="25"/>
  <c r="S476" i="25"/>
  <c r="L225" i="25"/>
  <c r="M226" i="25"/>
  <c r="S364" i="25"/>
  <c r="R363" i="25"/>
  <c r="U353" i="25" a="1"/>
  <c r="U353" i="25" s="1"/>
  <c r="U355" i="25" s="1"/>
  <c r="U291" i="25" s="1"/>
  <c r="V347" i="25"/>
  <c r="T132" i="25"/>
  <c r="S131" i="25"/>
  <c r="S382" i="25"/>
  <c r="R381" i="25"/>
  <c r="N208" i="25"/>
  <c r="M207" i="25"/>
  <c r="Q115" i="25"/>
  <c r="Q121" i="25" s="1" a="1"/>
  <c r="Q121" i="25" s="1"/>
  <c r="Q123" i="25" s="1"/>
  <c r="Q59" i="25" s="1"/>
  <c r="L78" i="25"/>
  <c r="K77" i="25"/>
  <c r="J77" i="25" s="1"/>
  <c r="J78" i="25" s="1"/>
  <c r="J79" i="25" s="1"/>
  <c r="J85" i="25" s="1" a="1"/>
  <c r="J85" i="25" s="1"/>
  <c r="J87" i="25" s="1"/>
  <c r="J150" i="25"/>
  <c r="J151" i="25" s="1"/>
  <c r="M95" i="25" l="1"/>
  <c r="N96" i="25"/>
  <c r="K328" i="25"/>
  <c r="J327" i="25"/>
  <c r="J328" i="25" s="1"/>
  <c r="P317" i="25" a="1"/>
  <c r="P317" i="25" s="1"/>
  <c r="P319" i="25" s="1"/>
  <c r="P289" i="25" s="1"/>
  <c r="Q311" i="25"/>
  <c r="U423" i="25"/>
  <c r="T429" i="25" a="1"/>
  <c r="T429" i="25" s="1"/>
  <c r="T431" i="25" s="1"/>
  <c r="T401" i="25" s="1"/>
  <c r="L191" i="25"/>
  <c r="L197" i="25" s="1" a="1"/>
  <c r="L197" i="25" s="1"/>
  <c r="L199" i="25" s="1"/>
  <c r="L169" i="25" s="1"/>
  <c r="Q244" i="25"/>
  <c r="P243" i="25"/>
  <c r="S262" i="25"/>
  <c r="R261" i="25"/>
  <c r="L440" i="25"/>
  <c r="K439" i="25"/>
  <c r="R476" i="25"/>
  <c r="Q475" i="25"/>
  <c r="N458" i="25"/>
  <c r="M457" i="25"/>
  <c r="R493" i="25"/>
  <c r="S494" i="25"/>
  <c r="L226" i="25"/>
  <c r="K225" i="25"/>
  <c r="R364" i="25"/>
  <c r="Q363" i="25"/>
  <c r="R382" i="25"/>
  <c r="Q381" i="25"/>
  <c r="R131" i="25"/>
  <c r="S132" i="25"/>
  <c r="V353" i="25" a="1"/>
  <c r="V353" i="25" s="1"/>
  <c r="V355" i="25" s="1"/>
  <c r="V291" i="25" s="1"/>
  <c r="W347" i="25"/>
  <c r="M208" i="25"/>
  <c r="L207" i="25"/>
  <c r="R115" i="25"/>
  <c r="R121" i="25" s="1" a="1"/>
  <c r="R121" i="25" s="1"/>
  <c r="R123" i="25" s="1"/>
  <c r="R59" i="25" s="1"/>
  <c r="K78" i="25"/>
  <c r="K151" i="25"/>
  <c r="J157" i="25" a="1"/>
  <c r="J157" i="25" s="1"/>
  <c r="D146" i="25" s="1"/>
  <c r="C146" i="25" s="1"/>
  <c r="M191" i="25" l="1"/>
  <c r="M197" i="25" s="1" a="1"/>
  <c r="M197" i="25" s="1"/>
  <c r="M199" i="25" s="1"/>
  <c r="M169" i="25" s="1"/>
  <c r="J329" i="25"/>
  <c r="J335" i="25" s="1" a="1"/>
  <c r="J335" i="25" s="1"/>
  <c r="L95" i="25"/>
  <c r="M96" i="25"/>
  <c r="Q317" i="25" a="1"/>
  <c r="Q317" i="25" s="1"/>
  <c r="Q319" i="25" s="1"/>
  <c r="Q289" i="25" s="1"/>
  <c r="R311" i="25"/>
  <c r="U429" i="25" a="1"/>
  <c r="U429" i="25" s="1"/>
  <c r="U431" i="25" s="1"/>
  <c r="U401" i="25" s="1"/>
  <c r="V423" i="25"/>
  <c r="O243" i="25"/>
  <c r="P244" i="25"/>
  <c r="Q261" i="25"/>
  <c r="R262" i="25"/>
  <c r="K440" i="25"/>
  <c r="J439" i="25"/>
  <c r="J440" i="25" s="1"/>
  <c r="J441" i="25" s="1"/>
  <c r="R494" i="25"/>
  <c r="Q493" i="25"/>
  <c r="M458" i="25"/>
  <c r="L457" i="25"/>
  <c r="Q476" i="25"/>
  <c r="P475" i="25"/>
  <c r="N191" i="25"/>
  <c r="O191" i="25" s="1"/>
  <c r="K226" i="25"/>
  <c r="J225" i="25"/>
  <c r="J226" i="25" s="1"/>
  <c r="J227" i="25" s="1"/>
  <c r="J233" i="25" s="1" a="1"/>
  <c r="J233" i="25" s="1"/>
  <c r="D222" i="25" s="1"/>
  <c r="C222" i="25" s="1"/>
  <c r="Q364" i="25"/>
  <c r="P363" i="25"/>
  <c r="W353" i="25" a="1"/>
  <c r="W353" i="25" s="1"/>
  <c r="W355" i="25" s="1"/>
  <c r="W291" i="25" s="1"/>
  <c r="X347" i="25"/>
  <c r="Q131" i="25"/>
  <c r="R132" i="25"/>
  <c r="Q382" i="25"/>
  <c r="P381" i="25"/>
  <c r="L208" i="25"/>
  <c r="K207" i="25"/>
  <c r="S115" i="25"/>
  <c r="T115" i="25" s="1"/>
  <c r="J159" i="25"/>
  <c r="J61" i="25" s="1"/>
  <c r="L151" i="25"/>
  <c r="K157" i="25" a="1"/>
  <c r="K157" i="25" s="1"/>
  <c r="K159" i="25" s="1"/>
  <c r="K61" i="25" s="1"/>
  <c r="K95" i="25" l="1"/>
  <c r="L96" i="25"/>
  <c r="D324" i="25"/>
  <c r="C324" i="25" s="1"/>
  <c r="J337" i="25"/>
  <c r="J290" i="25" s="1"/>
  <c r="K329" i="25"/>
  <c r="R317" i="25" a="1"/>
  <c r="R317" i="25" s="1"/>
  <c r="R319" i="25" s="1"/>
  <c r="R289" i="25" s="1"/>
  <c r="S311" i="25"/>
  <c r="V429" i="25" a="1"/>
  <c r="V429" i="25" s="1"/>
  <c r="V431" i="25" s="1"/>
  <c r="V401" i="25" s="1"/>
  <c r="W423" i="25"/>
  <c r="O244" i="25"/>
  <c r="N243" i="25"/>
  <c r="Q262" i="25"/>
  <c r="P261" i="25"/>
  <c r="J447" i="25" a="1"/>
  <c r="J447" i="25" s="1"/>
  <c r="K441" i="25"/>
  <c r="N197" i="25" a="1"/>
  <c r="N197" i="25" s="1"/>
  <c r="N199" i="25" s="1"/>
  <c r="N169" i="25" s="1"/>
  <c r="O475" i="25"/>
  <c r="P476" i="25"/>
  <c r="L458" i="25"/>
  <c r="K457" i="25"/>
  <c r="Q494" i="25"/>
  <c r="P493" i="25"/>
  <c r="K227" i="25"/>
  <c r="K233" i="25" s="1" a="1"/>
  <c r="K233" i="25" s="1"/>
  <c r="K235" i="25" s="1"/>
  <c r="K171" i="25" s="1"/>
  <c r="J235" i="25"/>
  <c r="J171" i="25" s="1"/>
  <c r="O197" i="25" a="1"/>
  <c r="O197" i="25" s="1"/>
  <c r="O199" i="25" s="1"/>
  <c r="O169" i="25" s="1"/>
  <c r="P191" i="25"/>
  <c r="P364" i="25"/>
  <c r="O363" i="25"/>
  <c r="P131" i="25"/>
  <c r="Q132" i="25"/>
  <c r="Y347" i="25"/>
  <c r="X353" i="25" a="1"/>
  <c r="X353" i="25" s="1"/>
  <c r="X355" i="25" s="1"/>
  <c r="X291" i="25" s="1"/>
  <c r="P382" i="25"/>
  <c r="O381" i="25"/>
  <c r="K208" i="25"/>
  <c r="J207" i="25"/>
  <c r="J208" i="25" s="1"/>
  <c r="S121" i="25" a="1"/>
  <c r="S121" i="25" s="1"/>
  <c r="S123" i="25" s="1"/>
  <c r="S59" i="25" s="1"/>
  <c r="U115" i="25"/>
  <c r="T121" i="25" a="1"/>
  <c r="T121" i="25" s="1"/>
  <c r="T123" i="25" s="1"/>
  <c r="T59" i="25" s="1"/>
  <c r="K79" i="25"/>
  <c r="J57" i="25"/>
  <c r="D74" i="25"/>
  <c r="C74" i="25" s="1"/>
  <c r="M151" i="25"/>
  <c r="L157" i="25" a="1"/>
  <c r="L157" i="25" s="1"/>
  <c r="L159" i="25" s="1"/>
  <c r="L61" i="25" s="1"/>
  <c r="K335" i="25" l="1" a="1"/>
  <c r="K335" i="25" s="1"/>
  <c r="K337" i="25" s="1"/>
  <c r="K290" i="25" s="1"/>
  <c r="L329" i="25"/>
  <c r="K96" i="25"/>
  <c r="J95" i="25"/>
  <c r="J96" i="25" s="1"/>
  <c r="T311" i="25"/>
  <c r="S317" i="25" a="1"/>
  <c r="S317" i="25" s="1"/>
  <c r="S319" i="25" s="1"/>
  <c r="S289" i="25" s="1"/>
  <c r="W429" i="25" a="1"/>
  <c r="W429" i="25" s="1"/>
  <c r="W431" i="25" s="1"/>
  <c r="W401" i="25" s="1"/>
  <c r="X423" i="25"/>
  <c r="N244" i="25"/>
  <c r="M243" i="25"/>
  <c r="O261" i="25"/>
  <c r="P262" i="25"/>
  <c r="K447" i="25" a="1"/>
  <c r="K447" i="25" s="1"/>
  <c r="K449" i="25" s="1"/>
  <c r="K402" i="25" s="1"/>
  <c r="L441" i="25"/>
  <c r="D436" i="25"/>
  <c r="C436" i="25" s="1"/>
  <c r="J449" i="25"/>
  <c r="J402" i="25" s="1"/>
  <c r="J457" i="25"/>
  <c r="J458" i="25" s="1"/>
  <c r="K458" i="25"/>
  <c r="P494" i="25"/>
  <c r="O493" i="25"/>
  <c r="N475" i="25"/>
  <c r="O476" i="25"/>
  <c r="L227" i="25"/>
  <c r="L233" i="25" s="1" a="1"/>
  <c r="L233" i="25" s="1"/>
  <c r="L235" i="25" s="1"/>
  <c r="L171" i="25" s="1"/>
  <c r="P197" i="25" a="1"/>
  <c r="P197" i="25" s="1"/>
  <c r="P199" i="25" s="1"/>
  <c r="P169" i="25" s="1"/>
  <c r="Q191" i="25"/>
  <c r="O364" i="25"/>
  <c r="N363" i="25"/>
  <c r="Y353" i="25" a="1"/>
  <c r="Y353" i="25" s="1"/>
  <c r="Y355" i="25" s="1"/>
  <c r="Y291" i="25" s="1"/>
  <c r="Z347" i="25"/>
  <c r="O382" i="25"/>
  <c r="N381" i="25"/>
  <c r="O131" i="25"/>
  <c r="P132" i="25"/>
  <c r="J209" i="25"/>
  <c r="J215" i="25" s="1" a="1"/>
  <c r="J215" i="25" s="1"/>
  <c r="K85" i="25" a="1"/>
  <c r="K85" i="25" s="1"/>
  <c r="K87" i="25" s="1"/>
  <c r="K57" i="25" s="1"/>
  <c r="L79" i="25"/>
  <c r="V115" i="25"/>
  <c r="U121" i="25" a="1"/>
  <c r="U121" i="25" s="1"/>
  <c r="U123" i="25" s="1"/>
  <c r="U59" i="25" s="1"/>
  <c r="N151" i="25"/>
  <c r="M157" i="25" a="1"/>
  <c r="M157" i="25" s="1"/>
  <c r="M159" i="25" s="1"/>
  <c r="M61" i="25" s="1"/>
  <c r="J97" i="25" l="1"/>
  <c r="J103" i="25" s="1" a="1"/>
  <c r="J103" i="25" s="1"/>
  <c r="L335" i="25" a="1"/>
  <c r="L335" i="25" s="1"/>
  <c r="L337" i="25" s="1"/>
  <c r="L290" i="25" s="1"/>
  <c r="M329" i="25"/>
  <c r="U311" i="25"/>
  <c r="T317" i="25" a="1"/>
  <c r="T317" i="25" s="1"/>
  <c r="T319" i="25" s="1"/>
  <c r="T289" i="25" s="1"/>
  <c r="Y423" i="25"/>
  <c r="X429" i="25" a="1"/>
  <c r="X429" i="25" s="1"/>
  <c r="X431" i="25" s="1"/>
  <c r="X401" i="25" s="1"/>
  <c r="M244" i="25"/>
  <c r="L243" i="25"/>
  <c r="O262" i="25"/>
  <c r="N261" i="25"/>
  <c r="L447" i="25" a="1"/>
  <c r="L447" i="25" s="1"/>
  <c r="L449" i="25" s="1"/>
  <c r="L402" i="25" s="1"/>
  <c r="M441" i="25"/>
  <c r="N476" i="25"/>
  <c r="M475" i="25"/>
  <c r="N493" i="25"/>
  <c r="O494" i="25"/>
  <c r="J459" i="25"/>
  <c r="J465" i="25" s="1" a="1"/>
  <c r="J465" i="25" s="1"/>
  <c r="M227" i="25"/>
  <c r="M233" i="25" s="1" a="1"/>
  <c r="M233" i="25" s="1"/>
  <c r="M235" i="25" s="1"/>
  <c r="M171" i="25" s="1"/>
  <c r="Q197" i="25" a="1"/>
  <c r="Q197" i="25" s="1"/>
  <c r="Q199" i="25" s="1"/>
  <c r="Q169" i="25" s="1"/>
  <c r="R191" i="25"/>
  <c r="N364" i="25"/>
  <c r="M363" i="25"/>
  <c r="N382" i="25"/>
  <c r="M381" i="25"/>
  <c r="O132" i="25"/>
  <c r="N131" i="25"/>
  <c r="Z353" i="25" a="1"/>
  <c r="Z353" i="25" s="1"/>
  <c r="Z355" i="25" s="1"/>
  <c r="Z291" i="25" s="1"/>
  <c r="AA347" i="25"/>
  <c r="K209" i="25"/>
  <c r="K215" i="25" s="1" a="1"/>
  <c r="K215" i="25" s="1"/>
  <c r="K217" i="25" s="1"/>
  <c r="K170" i="25" s="1"/>
  <c r="D204" i="25"/>
  <c r="C204" i="25" s="1"/>
  <c r="J217" i="25"/>
  <c r="J170" i="25" s="1"/>
  <c r="V121" i="25" a="1"/>
  <c r="V121" i="25" s="1"/>
  <c r="V123" i="25" s="1"/>
  <c r="V59" i="25" s="1"/>
  <c r="W115" i="25"/>
  <c r="L85" i="25" a="1"/>
  <c r="L85" i="25" s="1"/>
  <c r="L87" i="25" s="1"/>
  <c r="L57" i="25" s="1"/>
  <c r="M79" i="25"/>
  <c r="O151" i="25"/>
  <c r="N157" i="25" a="1"/>
  <c r="N157" i="25" s="1"/>
  <c r="N159" i="25" s="1"/>
  <c r="N61" i="25" s="1"/>
  <c r="K97" i="25" l="1"/>
  <c r="K103" i="25" s="1" a="1"/>
  <c r="K103" i="25" s="1"/>
  <c r="K105" i="25" s="1"/>
  <c r="K58" i="25" s="1"/>
  <c r="M335" i="25" a="1"/>
  <c r="M335" i="25" s="1"/>
  <c r="M337" i="25" s="1"/>
  <c r="M290" i="25" s="1"/>
  <c r="N329" i="25"/>
  <c r="J105" i="25"/>
  <c r="J58" i="25" s="1"/>
  <c r="D92" i="25"/>
  <c r="C92" i="25" s="1"/>
  <c r="U317" i="25" a="1"/>
  <c r="U317" i="25" s="1"/>
  <c r="U319" i="25" s="1"/>
  <c r="U289" i="25" s="1"/>
  <c r="V311" i="25"/>
  <c r="Z423" i="25"/>
  <c r="Y429" i="25" a="1"/>
  <c r="Y429" i="25" s="1"/>
  <c r="Y431" i="25" s="1"/>
  <c r="Y401" i="25" s="1"/>
  <c r="K243" i="25"/>
  <c r="L244" i="25"/>
  <c r="M261" i="25"/>
  <c r="N262" i="25"/>
  <c r="K459" i="25"/>
  <c r="K465" i="25" s="1" a="1"/>
  <c r="K465" i="25" s="1"/>
  <c r="K467" i="25" s="1"/>
  <c r="K403" i="25" s="1"/>
  <c r="M447" i="25" a="1"/>
  <c r="M447" i="25" s="1"/>
  <c r="M449" i="25" s="1"/>
  <c r="M402" i="25" s="1"/>
  <c r="N441" i="25"/>
  <c r="M493" i="25"/>
  <c r="N494" i="25"/>
  <c r="M476" i="25"/>
  <c r="L475" i="25"/>
  <c r="D454" i="25"/>
  <c r="C454" i="25" s="1"/>
  <c r="J467" i="25"/>
  <c r="J403" i="25" s="1"/>
  <c r="N227" i="25"/>
  <c r="R197" i="25" a="1"/>
  <c r="R197" i="25" s="1"/>
  <c r="R199" i="25" s="1"/>
  <c r="R169" i="25" s="1"/>
  <c r="S191" i="25"/>
  <c r="M364" i="25"/>
  <c r="L363" i="25"/>
  <c r="M382" i="25"/>
  <c r="L381" i="25"/>
  <c r="N132" i="25"/>
  <c r="M131" i="25"/>
  <c r="AA353" i="25" a="1"/>
  <c r="AA353" i="25" s="1"/>
  <c r="AA355" i="25" s="1"/>
  <c r="AA291" i="25" s="1"/>
  <c r="AB347" i="25"/>
  <c r="L209" i="25"/>
  <c r="M209" i="25" s="1"/>
  <c r="X115" i="25"/>
  <c r="W121" i="25" a="1"/>
  <c r="W121" i="25" s="1"/>
  <c r="W123" i="25" s="1"/>
  <c r="W59" i="25" s="1"/>
  <c r="M85" i="25" a="1"/>
  <c r="M85" i="25" s="1"/>
  <c r="M87" i="25" s="1"/>
  <c r="M57" i="25" s="1"/>
  <c r="N79" i="25"/>
  <c r="P151" i="25"/>
  <c r="O157" i="25" a="1"/>
  <c r="O157" i="25" s="1"/>
  <c r="O159" i="25" s="1"/>
  <c r="O61" i="25" s="1"/>
  <c r="L97" i="25" l="1"/>
  <c r="N335" i="25" a="1"/>
  <c r="N335" i="25" s="1"/>
  <c r="N337" i="25" s="1"/>
  <c r="N290" i="25" s="1"/>
  <c r="O329" i="25"/>
  <c r="W311" i="25"/>
  <c r="V317" i="25" a="1"/>
  <c r="V317" i="25" s="1"/>
  <c r="V319" i="25" s="1"/>
  <c r="V289" i="25" s="1"/>
  <c r="AA423" i="25"/>
  <c r="Z429" i="25" a="1"/>
  <c r="Z429" i="25" s="1"/>
  <c r="Z431" i="25" s="1"/>
  <c r="Z401" i="25" s="1"/>
  <c r="J243" i="25"/>
  <c r="J244" i="25" s="1"/>
  <c r="K244" i="25"/>
  <c r="L261" i="25"/>
  <c r="M262" i="25"/>
  <c r="L459" i="25"/>
  <c r="L465" i="25" s="1" a="1"/>
  <c r="L465" i="25" s="1"/>
  <c r="L467" i="25" s="1"/>
  <c r="L403" i="25" s="1"/>
  <c r="N447" i="25" a="1"/>
  <c r="N447" i="25" s="1"/>
  <c r="N449" i="25" s="1"/>
  <c r="N402" i="25" s="1"/>
  <c r="O441" i="25"/>
  <c r="K475" i="25"/>
  <c r="L476" i="25"/>
  <c r="L493" i="25"/>
  <c r="M494" i="25"/>
  <c r="N233" i="25" a="1"/>
  <c r="N233" i="25" s="1"/>
  <c r="N235" i="25" s="1"/>
  <c r="N171" i="25" s="1"/>
  <c r="O227" i="25"/>
  <c r="S197" i="25" a="1"/>
  <c r="S197" i="25" s="1"/>
  <c r="S199" i="25" s="1"/>
  <c r="S169" i="25" s="1"/>
  <c r="T191" i="25"/>
  <c r="L364" i="25"/>
  <c r="K363" i="25"/>
  <c r="M132" i="25"/>
  <c r="L131" i="25"/>
  <c r="AB353" i="25" a="1"/>
  <c r="AB353" i="25" s="1"/>
  <c r="AB355" i="25" s="1"/>
  <c r="AC347" i="25"/>
  <c r="L382" i="25"/>
  <c r="K381" i="25"/>
  <c r="L215" i="25" a="1"/>
  <c r="L215" i="25" s="1"/>
  <c r="L217" i="25" s="1"/>
  <c r="L170" i="25" s="1"/>
  <c r="M215" i="25" a="1"/>
  <c r="M215" i="25" s="1"/>
  <c r="M217" i="25" s="1"/>
  <c r="M170" i="25" s="1"/>
  <c r="N209" i="25"/>
  <c r="O79" i="25"/>
  <c r="N85" i="25" a="1"/>
  <c r="N85" i="25" s="1"/>
  <c r="N87" i="25" s="1"/>
  <c r="N57" i="25" s="1"/>
  <c r="Y115" i="25"/>
  <c r="X121" i="25" a="1"/>
  <c r="X121" i="25" s="1"/>
  <c r="X123" i="25" s="1"/>
  <c r="X59" i="25" s="1"/>
  <c r="Q151" i="25"/>
  <c r="P157" i="25" a="1"/>
  <c r="P157" i="25" s="1"/>
  <c r="P159" i="25" s="1"/>
  <c r="P61" i="25" s="1"/>
  <c r="L103" i="25" l="1" a="1"/>
  <c r="L103" i="25" s="1"/>
  <c r="L105" i="25" s="1"/>
  <c r="L58" i="25" s="1"/>
  <c r="M97" i="25"/>
  <c r="O335" i="25" a="1"/>
  <c r="O335" i="25" s="1"/>
  <c r="O337" i="25" s="1"/>
  <c r="O290" i="25" s="1"/>
  <c r="P329" i="25"/>
  <c r="X311" i="25"/>
  <c r="W317" i="25" a="1"/>
  <c r="W317" i="25" s="1"/>
  <c r="W319" i="25" s="1"/>
  <c r="W289" i="25" s="1"/>
  <c r="AA429" i="25" a="1"/>
  <c r="AA429" i="25" s="1"/>
  <c r="AA431" i="25" s="1"/>
  <c r="AA401" i="25" s="1"/>
  <c r="AB423" i="25"/>
  <c r="J245" i="25"/>
  <c r="J251" i="25" s="1" a="1"/>
  <c r="J251" i="25" s="1"/>
  <c r="K261" i="25"/>
  <c r="L262" i="25"/>
  <c r="M459" i="25"/>
  <c r="M465" i="25" s="1" a="1"/>
  <c r="M465" i="25" s="1"/>
  <c r="M467" i="25" s="1"/>
  <c r="M403" i="25" s="1"/>
  <c r="P441" i="25"/>
  <c r="O447" i="25" a="1"/>
  <c r="O447" i="25" s="1"/>
  <c r="O449" i="25" s="1"/>
  <c r="O402" i="25" s="1"/>
  <c r="K493" i="25"/>
  <c r="L494" i="25"/>
  <c r="J475" i="25"/>
  <c r="J476" i="25" s="1"/>
  <c r="K476" i="25"/>
  <c r="P227" i="25"/>
  <c r="O233" i="25" a="1"/>
  <c r="O233" i="25" s="1"/>
  <c r="O235" i="25" s="1"/>
  <c r="O171" i="25" s="1"/>
  <c r="U191" i="25"/>
  <c r="T197" i="25" a="1"/>
  <c r="T197" i="25" s="1"/>
  <c r="T199" i="25" s="1"/>
  <c r="T169" i="25" s="1"/>
  <c r="J363" i="25"/>
  <c r="J364" i="25" s="1"/>
  <c r="J365" i="25" s="1"/>
  <c r="J371" i="25" s="1" a="1"/>
  <c r="J371" i="25" s="1"/>
  <c r="D360" i="25" s="1"/>
  <c r="C360" i="25" s="1"/>
  <c r="K364" i="25"/>
  <c r="AC353" i="25" a="1"/>
  <c r="AC353" i="25" s="1"/>
  <c r="AC355" i="25" s="1"/>
  <c r="AC291" i="25" s="1"/>
  <c r="AD347" i="25"/>
  <c r="K131" i="25"/>
  <c r="L132" i="25"/>
  <c r="AB291" i="25"/>
  <c r="K382" i="25"/>
  <c r="J381" i="25"/>
  <c r="J382" i="25" s="1"/>
  <c r="N215" i="25" a="1"/>
  <c r="N215" i="25" s="1"/>
  <c r="N217" i="25" s="1"/>
  <c r="N170" i="25" s="1"/>
  <c r="O209" i="25"/>
  <c r="P79" i="25"/>
  <c r="O85" i="25" a="1"/>
  <c r="O85" i="25" s="1"/>
  <c r="O87" i="25" s="1"/>
  <c r="O57" i="25" s="1"/>
  <c r="Y121" i="25" a="1"/>
  <c r="Y121" i="25" s="1"/>
  <c r="Y123" i="25" s="1"/>
  <c r="Y59" i="25" s="1"/>
  <c r="Z115" i="25"/>
  <c r="R151" i="25"/>
  <c r="Q157" i="25" a="1"/>
  <c r="Q157" i="25" s="1"/>
  <c r="Q159" i="25" s="1"/>
  <c r="Q61" i="25" s="1"/>
  <c r="N97" i="25" l="1"/>
  <c r="M103" i="25" a="1"/>
  <c r="M103" i="25" s="1"/>
  <c r="M105" i="25" s="1"/>
  <c r="M58" i="25" s="1"/>
  <c r="K245" i="25"/>
  <c r="L245" i="25" s="1"/>
  <c r="P335" i="25" a="1"/>
  <c r="P335" i="25" s="1"/>
  <c r="P337" i="25" s="1"/>
  <c r="P290" i="25" s="1"/>
  <c r="Q329" i="25"/>
  <c r="Y311" i="25"/>
  <c r="X317" i="25" a="1"/>
  <c r="X317" i="25" s="1"/>
  <c r="X319" i="25" s="1"/>
  <c r="X289" i="25" s="1"/>
  <c r="AB429" i="25" a="1"/>
  <c r="AB429" i="25" s="1"/>
  <c r="AB431" i="25" s="1"/>
  <c r="AB401" i="25" s="1"/>
  <c r="AC423" i="25"/>
  <c r="K251" i="25" a="1"/>
  <c r="K251" i="25" s="1"/>
  <c r="K253" i="25" s="1"/>
  <c r="K172" i="25" s="1"/>
  <c r="D240" i="25"/>
  <c r="C240" i="25" s="1"/>
  <c r="J253" i="25"/>
  <c r="J172" i="25" s="1"/>
  <c r="K262" i="25"/>
  <c r="J261" i="25"/>
  <c r="J262" i="25" s="1"/>
  <c r="N459" i="25"/>
  <c r="O459" i="25" s="1"/>
  <c r="P447" i="25" a="1"/>
  <c r="P447" i="25" s="1"/>
  <c r="P449" i="25" s="1"/>
  <c r="P402" i="25" s="1"/>
  <c r="Q441" i="25"/>
  <c r="J477" i="25"/>
  <c r="J483" i="25" s="1" a="1"/>
  <c r="J483" i="25" s="1"/>
  <c r="K494" i="25"/>
  <c r="J493" i="25"/>
  <c r="J494" i="25" s="1"/>
  <c r="P233" i="25" a="1"/>
  <c r="P233" i="25" s="1"/>
  <c r="P235" i="25" s="1"/>
  <c r="P171" i="25" s="1"/>
  <c r="Q227" i="25"/>
  <c r="U197" i="25" a="1"/>
  <c r="U197" i="25" s="1"/>
  <c r="U199" i="25" s="1"/>
  <c r="U169" i="25" s="1"/>
  <c r="V191" i="25"/>
  <c r="J373" i="25"/>
  <c r="J292" i="25" s="1"/>
  <c r="K365" i="25"/>
  <c r="K371" i="25" s="1" a="1"/>
  <c r="K371" i="25" s="1"/>
  <c r="K373" i="25" s="1"/>
  <c r="K292" i="25" s="1"/>
  <c r="J383" i="25"/>
  <c r="J389" i="25" s="1" a="1"/>
  <c r="J389" i="25" s="1"/>
  <c r="K132" i="25"/>
  <c r="J131" i="25"/>
  <c r="J132" i="25" s="1"/>
  <c r="AE347" i="25"/>
  <c r="AD353" i="25" a="1"/>
  <c r="AD353" i="25" s="1"/>
  <c r="AD355" i="25" s="1"/>
  <c r="AD291" i="25" s="1"/>
  <c r="O215" i="25" a="1"/>
  <c r="O215" i="25" s="1"/>
  <c r="O217" i="25" s="1"/>
  <c r="O170" i="25" s="1"/>
  <c r="P209" i="25"/>
  <c r="Q79" i="25"/>
  <c r="P85" i="25" a="1"/>
  <c r="P85" i="25" s="1"/>
  <c r="P87" i="25" s="1"/>
  <c r="P57" i="25" s="1"/>
  <c r="Z121" i="25" a="1"/>
  <c r="Z121" i="25" s="1"/>
  <c r="Z123" i="25" s="1"/>
  <c r="Z59" i="25" s="1"/>
  <c r="AA115" i="25"/>
  <c r="S151" i="25"/>
  <c r="R157" i="25" a="1"/>
  <c r="R157" i="25" s="1"/>
  <c r="R159" i="25" s="1"/>
  <c r="R61" i="25" s="1"/>
  <c r="O97" i="25" l="1"/>
  <c r="N103" i="25" a="1"/>
  <c r="N103" i="25" s="1"/>
  <c r="N105" i="25" s="1"/>
  <c r="N58" i="25" s="1"/>
  <c r="Q335" i="25" a="1"/>
  <c r="Q335" i="25" s="1"/>
  <c r="Q337" i="25" s="1"/>
  <c r="Q290" i="25" s="1"/>
  <c r="R329" i="25"/>
  <c r="Y317" i="25" a="1"/>
  <c r="Y317" i="25" s="1"/>
  <c r="Y319" i="25" s="1"/>
  <c r="Y289" i="25" s="1"/>
  <c r="Z311" i="25"/>
  <c r="AC429" i="25" a="1"/>
  <c r="AC429" i="25" s="1"/>
  <c r="AC431" i="25" s="1"/>
  <c r="AC401" i="25" s="1"/>
  <c r="AD423" i="25"/>
  <c r="L251" i="25" a="1"/>
  <c r="L251" i="25" s="1"/>
  <c r="L253" i="25" s="1"/>
  <c r="L172" i="25" s="1"/>
  <c r="M245" i="25"/>
  <c r="J263" i="25"/>
  <c r="J269" i="25" s="1" a="1"/>
  <c r="J269" i="25" s="1"/>
  <c r="N465" i="25" a="1"/>
  <c r="N465" i="25" s="1"/>
  <c r="N467" i="25" s="1"/>
  <c r="N403" i="25" s="1"/>
  <c r="O465" i="25" a="1"/>
  <c r="O465" i="25" s="1"/>
  <c r="O467" i="25" s="1"/>
  <c r="O403" i="25" s="1"/>
  <c r="P459" i="25"/>
  <c r="K477" i="25"/>
  <c r="Q447" i="25" a="1"/>
  <c r="Q447" i="25" s="1"/>
  <c r="Q449" i="25" s="1"/>
  <c r="Q402" i="25" s="1"/>
  <c r="R441" i="25"/>
  <c r="J495" i="25"/>
  <c r="J501" i="25" s="1" a="1"/>
  <c r="J501" i="25" s="1"/>
  <c r="D472" i="25"/>
  <c r="C472" i="25" s="1"/>
  <c r="J485" i="25"/>
  <c r="J404" i="25" s="1"/>
  <c r="R227" i="25"/>
  <c r="Q233" i="25" a="1"/>
  <c r="Q233" i="25" s="1"/>
  <c r="Q235" i="25" s="1"/>
  <c r="Q171" i="25" s="1"/>
  <c r="W191" i="25"/>
  <c r="V197" i="25" a="1"/>
  <c r="V197" i="25" s="1"/>
  <c r="V199" i="25" s="1"/>
  <c r="V169" i="25" s="1"/>
  <c r="L365" i="25"/>
  <c r="M365" i="25" s="1"/>
  <c r="K383" i="25"/>
  <c r="K389" i="25" s="1" a="1"/>
  <c r="K389" i="25" s="1"/>
  <c r="K391" i="25" s="1"/>
  <c r="K293" i="25" s="1"/>
  <c r="K294" i="25" s="1"/>
  <c r="AF347" i="25"/>
  <c r="AE353" i="25" a="1"/>
  <c r="AE353" i="25" s="1"/>
  <c r="AE355" i="25" s="1"/>
  <c r="J133" i="25"/>
  <c r="J139" i="25" s="1" a="1"/>
  <c r="J139" i="25" s="1"/>
  <c r="D378" i="25"/>
  <c r="C378" i="25" s="1"/>
  <c r="J391" i="25"/>
  <c r="J293" i="25" s="1"/>
  <c r="J294" i="25" s="1"/>
  <c r="P215" i="25" a="1"/>
  <c r="P215" i="25" s="1"/>
  <c r="P217" i="25" s="1"/>
  <c r="Q209" i="25"/>
  <c r="AA121" i="25" a="1"/>
  <c r="AA121" i="25" s="1"/>
  <c r="AA123" i="25" s="1"/>
  <c r="AA59" i="25" s="1"/>
  <c r="AB115" i="25"/>
  <c r="Q85" i="25" a="1"/>
  <c r="Q85" i="25" s="1"/>
  <c r="Q87" i="25" s="1"/>
  <c r="Q57" i="25" s="1"/>
  <c r="R79" i="25"/>
  <c r="T151" i="25"/>
  <c r="S157" i="25" a="1"/>
  <c r="S157" i="25" s="1"/>
  <c r="S159" i="25" s="1"/>
  <c r="S61" i="25" s="1"/>
  <c r="P97" i="25" l="1"/>
  <c r="O103" i="25" a="1"/>
  <c r="O103" i="25" s="1"/>
  <c r="O105" i="25" s="1"/>
  <c r="O58" i="25" s="1"/>
  <c r="R335" i="25" a="1"/>
  <c r="R335" i="25" s="1"/>
  <c r="R337" i="25" s="1"/>
  <c r="R290" i="25" s="1"/>
  <c r="S329" i="25"/>
  <c r="Z317" i="25" a="1"/>
  <c r="Z317" i="25" s="1"/>
  <c r="Z319" i="25" s="1"/>
  <c r="Z289" i="25" s="1"/>
  <c r="AA311" i="25"/>
  <c r="AD429" i="25" a="1"/>
  <c r="AD429" i="25" s="1"/>
  <c r="AD431" i="25" s="1"/>
  <c r="AD401" i="25" s="1"/>
  <c r="AE423" i="25"/>
  <c r="M251" i="25" a="1"/>
  <c r="M251" i="25" s="1"/>
  <c r="M253" i="25" s="1"/>
  <c r="M172" i="25" s="1"/>
  <c r="N245" i="25"/>
  <c r="K263" i="25"/>
  <c r="D258" i="25"/>
  <c r="C258" i="25" s="1"/>
  <c r="J271" i="25"/>
  <c r="J173" i="25" s="1"/>
  <c r="J174" i="25" s="1"/>
  <c r="K495" i="25"/>
  <c r="Q459" i="25"/>
  <c r="P465" i="25" a="1"/>
  <c r="P465" i="25" s="1"/>
  <c r="P467" i="25" s="1"/>
  <c r="P403" i="25" s="1"/>
  <c r="K483" i="25" a="1"/>
  <c r="K483" i="25" s="1"/>
  <c r="K485" i="25" s="1"/>
  <c r="K404" i="25" s="1"/>
  <c r="L477" i="25"/>
  <c r="R447" i="25" a="1"/>
  <c r="R447" i="25" s="1"/>
  <c r="R449" i="25" s="1"/>
  <c r="R402" i="25" s="1"/>
  <c r="S441" i="25"/>
  <c r="J503" i="25"/>
  <c r="J405" i="25" s="1"/>
  <c r="J406" i="25" s="1"/>
  <c r="D490" i="25"/>
  <c r="C490" i="25" s="1"/>
  <c r="S227" i="25"/>
  <c r="R233" i="25" a="1"/>
  <c r="R233" i="25" s="1"/>
  <c r="R235" i="25" s="1"/>
  <c r="R171" i="25" s="1"/>
  <c r="X191" i="25"/>
  <c r="W197" i="25" a="1"/>
  <c r="W197" i="25" s="1"/>
  <c r="W199" i="25" s="1"/>
  <c r="W169" i="25" s="1"/>
  <c r="L371" i="25" a="1"/>
  <c r="L371" i="25" s="1"/>
  <c r="L373" i="25" s="1"/>
  <c r="L292" i="25" s="1"/>
  <c r="K133" i="25"/>
  <c r="K139" i="25" s="1" a="1"/>
  <c r="K139" i="25" s="1"/>
  <c r="K141" i="25" s="1"/>
  <c r="K60" i="25" s="1"/>
  <c r="K62" i="25" s="1"/>
  <c r="L383" i="25"/>
  <c r="L389" i="25" s="1" a="1"/>
  <c r="L389" i="25" s="1"/>
  <c r="L391" i="25" s="1"/>
  <c r="L293" i="25" s="1"/>
  <c r="M371" i="25" a="1"/>
  <c r="M371" i="25" s="1"/>
  <c r="M373" i="25" s="1"/>
  <c r="M292" i="25" s="1"/>
  <c r="N365" i="25"/>
  <c r="J141" i="25"/>
  <c r="J60" i="25" s="1"/>
  <c r="J62" i="25" s="1"/>
  <c r="D128" i="25"/>
  <c r="C128" i="25" s="1"/>
  <c r="AE291" i="25"/>
  <c r="AF353" i="25" a="1"/>
  <c r="AF353" i="25" s="1"/>
  <c r="AF355" i="25" s="1"/>
  <c r="AF291" i="25" s="1"/>
  <c r="AG347" i="25"/>
  <c r="Q215" i="25" a="1"/>
  <c r="Q215" i="25" s="1"/>
  <c r="Q217" i="25" s="1"/>
  <c r="Q170" i="25" s="1"/>
  <c r="R209" i="25"/>
  <c r="P170" i="25"/>
  <c r="AC115" i="25"/>
  <c r="AB121" i="25" a="1"/>
  <c r="AB121" i="25" s="1"/>
  <c r="AB123" i="25" s="1"/>
  <c r="AB59" i="25" s="1"/>
  <c r="S79" i="25"/>
  <c r="R85" i="25" a="1"/>
  <c r="R85" i="25" s="1"/>
  <c r="R87" i="25" s="1"/>
  <c r="R57" i="25" s="1"/>
  <c r="U151" i="25"/>
  <c r="T157" i="25" a="1"/>
  <c r="T157" i="25" s="1"/>
  <c r="T159" i="25" s="1"/>
  <c r="T61" i="25" s="1"/>
  <c r="Q97" i="25" l="1"/>
  <c r="P103" i="25" a="1"/>
  <c r="P103" i="25" s="1"/>
  <c r="P105" i="25" s="1"/>
  <c r="P58" i="25" s="1"/>
  <c r="S335" i="25" a="1"/>
  <c r="S335" i="25" s="1"/>
  <c r="S337" i="25" s="1"/>
  <c r="S290" i="25" s="1"/>
  <c r="T329" i="25"/>
  <c r="AB311" i="25"/>
  <c r="AA317" i="25" a="1"/>
  <c r="AA317" i="25" s="1"/>
  <c r="AA319" i="25" s="1"/>
  <c r="AA289" i="25" s="1"/>
  <c r="AF423" i="25"/>
  <c r="AE429" i="25" a="1"/>
  <c r="AE429" i="25" s="1"/>
  <c r="AE431" i="25" s="1"/>
  <c r="AE401" i="25" s="1"/>
  <c r="K269" i="25" a="1"/>
  <c r="K269" i="25" s="1"/>
  <c r="K271" i="25" s="1"/>
  <c r="K173" i="25" s="1"/>
  <c r="K174" i="25" s="1"/>
  <c r="L263" i="25"/>
  <c r="O245" i="25"/>
  <c r="N251" i="25" a="1"/>
  <c r="N251" i="25" s="1"/>
  <c r="N253" i="25" s="1"/>
  <c r="N172" i="25" s="1"/>
  <c r="K501" i="25" a="1"/>
  <c r="K501" i="25" s="1"/>
  <c r="K503" i="25" s="1"/>
  <c r="K405" i="25" s="1"/>
  <c r="K406" i="25" s="1"/>
  <c r="L495" i="25"/>
  <c r="Q465" i="25" a="1"/>
  <c r="Q465" i="25" s="1"/>
  <c r="Q467" i="25" s="1"/>
  <c r="Q403" i="25" s="1"/>
  <c r="R459" i="25"/>
  <c r="L483" i="25" a="1"/>
  <c r="L483" i="25" s="1"/>
  <c r="L485" i="25" s="1"/>
  <c r="L404" i="25" s="1"/>
  <c r="M477" i="25"/>
  <c r="S447" i="25" a="1"/>
  <c r="S447" i="25" s="1"/>
  <c r="S449" i="25" s="1"/>
  <c r="S402" i="25" s="1"/>
  <c r="T441" i="25"/>
  <c r="L133" i="25"/>
  <c r="L139" i="25" s="1" a="1"/>
  <c r="L139" i="25" s="1"/>
  <c r="L141" i="25" s="1"/>
  <c r="L60" i="25" s="1"/>
  <c r="L62" i="25" s="1"/>
  <c r="L294" i="25"/>
  <c r="S233" i="25" a="1"/>
  <c r="S233" i="25" s="1"/>
  <c r="S235" i="25" s="1"/>
  <c r="S171" i="25" s="1"/>
  <c r="T227" i="25"/>
  <c r="X197" i="25" a="1"/>
  <c r="X197" i="25" s="1"/>
  <c r="X199" i="25" s="1"/>
  <c r="X169" i="25" s="1"/>
  <c r="Y191" i="25"/>
  <c r="M383" i="25"/>
  <c r="N383" i="25" s="1"/>
  <c r="AG353" i="25" a="1"/>
  <c r="AG353" i="25" s="1"/>
  <c r="AG355" i="25" s="1"/>
  <c r="AG291" i="25" s="1"/>
  <c r="AH347" i="25"/>
  <c r="N371" i="25" a="1"/>
  <c r="N371" i="25" s="1"/>
  <c r="N373" i="25" s="1"/>
  <c r="O365" i="25"/>
  <c r="R215" i="25" a="1"/>
  <c r="R215" i="25" s="1"/>
  <c r="R217" i="25" s="1"/>
  <c r="S209" i="25"/>
  <c r="T79" i="25"/>
  <c r="S85" i="25" a="1"/>
  <c r="S85" i="25" s="1"/>
  <c r="S87" i="25" s="1"/>
  <c r="S57" i="25" s="1"/>
  <c r="AC121" i="25" a="1"/>
  <c r="AC121" i="25" s="1"/>
  <c r="AC123" i="25" s="1"/>
  <c r="AC59" i="25" s="1"/>
  <c r="AD115" i="25"/>
  <c r="V151" i="25"/>
  <c r="U157" i="25" a="1"/>
  <c r="U157" i="25" s="1"/>
  <c r="U159" i="25" s="1"/>
  <c r="U61" i="25" s="1"/>
  <c r="Q103" i="25" l="1" a="1"/>
  <c r="Q103" i="25" s="1"/>
  <c r="Q105" i="25" s="1"/>
  <c r="Q58" i="25" s="1"/>
  <c r="R97" i="25"/>
  <c r="T335" i="25" a="1"/>
  <c r="T335" i="25" s="1"/>
  <c r="T337" i="25" s="1"/>
  <c r="T290" i="25" s="1"/>
  <c r="U329" i="25"/>
  <c r="AB317" i="25" a="1"/>
  <c r="AB317" i="25" s="1"/>
  <c r="AB319" i="25" s="1"/>
  <c r="AB289" i="25" s="1"/>
  <c r="AC311" i="25"/>
  <c r="AF429" i="25" a="1"/>
  <c r="AF429" i="25" s="1"/>
  <c r="AF431" i="25" s="1"/>
  <c r="AF401" i="25" s="1"/>
  <c r="AG423" i="25"/>
  <c r="O251" i="25" a="1"/>
  <c r="O251" i="25" s="1"/>
  <c r="O253" i="25" s="1"/>
  <c r="O172" i="25" s="1"/>
  <c r="P245" i="25"/>
  <c r="L269" i="25" a="1"/>
  <c r="L269" i="25" s="1"/>
  <c r="L271" i="25" s="1"/>
  <c r="L173" i="25" s="1"/>
  <c r="L174" i="25" s="1"/>
  <c r="M263" i="25"/>
  <c r="L501" i="25" a="1"/>
  <c r="L501" i="25" s="1"/>
  <c r="L503" i="25" s="1"/>
  <c r="L405" i="25" s="1"/>
  <c r="L406" i="25" s="1"/>
  <c r="M495" i="25"/>
  <c r="S459" i="25"/>
  <c r="R465" i="25" a="1"/>
  <c r="R465" i="25" s="1"/>
  <c r="R467" i="25" s="1"/>
  <c r="R403" i="25" s="1"/>
  <c r="M483" i="25" a="1"/>
  <c r="M483" i="25" s="1"/>
  <c r="M485" i="25" s="1"/>
  <c r="M404" i="25" s="1"/>
  <c r="N477" i="25"/>
  <c r="T447" i="25" a="1"/>
  <c r="T447" i="25" s="1"/>
  <c r="T449" i="25" s="1"/>
  <c r="T402" i="25" s="1"/>
  <c r="U441" i="25"/>
  <c r="M133" i="25"/>
  <c r="M139" i="25" s="1" a="1"/>
  <c r="M139" i="25" s="1"/>
  <c r="M141" i="25" s="1"/>
  <c r="M60" i="25" s="1"/>
  <c r="M62" i="25" s="1"/>
  <c r="T233" i="25" a="1"/>
  <c r="T233" i="25" s="1"/>
  <c r="T235" i="25" s="1"/>
  <c r="T171" i="25" s="1"/>
  <c r="U227" i="25"/>
  <c r="Y197" i="25" a="1"/>
  <c r="Y197" i="25" s="1"/>
  <c r="Y199" i="25" s="1"/>
  <c r="Y169" i="25" s="1"/>
  <c r="Z191" i="25"/>
  <c r="M389" i="25" a="1"/>
  <c r="M389" i="25" s="1"/>
  <c r="M391" i="25" s="1"/>
  <c r="M293" i="25" s="1"/>
  <c r="M294" i="25" s="1"/>
  <c r="AH353" i="25" a="1"/>
  <c r="AH353" i="25" s="1"/>
  <c r="AH355" i="25" s="1"/>
  <c r="AH291" i="25" s="1"/>
  <c r="AI347" i="25"/>
  <c r="N389" i="25" a="1"/>
  <c r="N389" i="25" s="1"/>
  <c r="N391" i="25" s="1"/>
  <c r="O383" i="25"/>
  <c r="O371" i="25" a="1"/>
  <c r="O371" i="25" s="1"/>
  <c r="O373" i="25" s="1"/>
  <c r="O292" i="25" s="1"/>
  <c r="P365" i="25"/>
  <c r="N292" i="25"/>
  <c r="S215" i="25" a="1"/>
  <c r="S215" i="25" s="1"/>
  <c r="S217" i="25" s="1"/>
  <c r="S170" i="25" s="1"/>
  <c r="T209" i="25"/>
  <c r="R170" i="25"/>
  <c r="AE115" i="25"/>
  <c r="AD121" i="25" a="1"/>
  <c r="AD121" i="25" s="1"/>
  <c r="AD123" i="25" s="1"/>
  <c r="AD59" i="25" s="1"/>
  <c r="T85" i="25" a="1"/>
  <c r="T85" i="25" s="1"/>
  <c r="T87" i="25" s="1"/>
  <c r="T57" i="25" s="1"/>
  <c r="U79" i="25"/>
  <c r="W151" i="25"/>
  <c r="V157" i="25" a="1"/>
  <c r="V157" i="25" s="1"/>
  <c r="V159" i="25" s="1"/>
  <c r="V61" i="25" s="1"/>
  <c r="S97" i="25" l="1"/>
  <c r="R103" i="25" a="1"/>
  <c r="R103" i="25" s="1"/>
  <c r="R105" i="25" s="1"/>
  <c r="R58" i="25" s="1"/>
  <c r="U335" i="25" a="1"/>
  <c r="U335" i="25" s="1"/>
  <c r="U337" i="25" s="1"/>
  <c r="U290" i="25" s="1"/>
  <c r="V329" i="25"/>
  <c r="AC317" i="25" a="1"/>
  <c r="AC317" i="25" s="1"/>
  <c r="AC319" i="25" s="1"/>
  <c r="AC289" i="25" s="1"/>
  <c r="AD311" i="25"/>
  <c r="AG429" i="25" a="1"/>
  <c r="AG429" i="25" s="1"/>
  <c r="AG431" i="25" s="1"/>
  <c r="AG401" i="25" s="1"/>
  <c r="AH423" i="25"/>
  <c r="N263" i="25"/>
  <c r="M269" i="25" a="1"/>
  <c r="M269" i="25" s="1"/>
  <c r="M271" i="25" s="1"/>
  <c r="M173" i="25" s="1"/>
  <c r="M174" i="25" s="1"/>
  <c r="P251" i="25" a="1"/>
  <c r="P251" i="25" s="1"/>
  <c r="P253" i="25" s="1"/>
  <c r="P172" i="25" s="1"/>
  <c r="Q245" i="25"/>
  <c r="M501" i="25" a="1"/>
  <c r="M501" i="25" s="1"/>
  <c r="M503" i="25" s="1"/>
  <c r="M405" i="25" s="1"/>
  <c r="M406" i="25" s="1"/>
  <c r="N495" i="25"/>
  <c r="S465" i="25" a="1"/>
  <c r="S465" i="25" s="1"/>
  <c r="S467" i="25" s="1"/>
  <c r="S403" i="25" s="1"/>
  <c r="T459" i="25"/>
  <c r="N483" i="25" a="1"/>
  <c r="N483" i="25" s="1"/>
  <c r="N485" i="25" s="1"/>
  <c r="N404" i="25" s="1"/>
  <c r="O477" i="25"/>
  <c r="V441" i="25"/>
  <c r="U447" i="25" a="1"/>
  <c r="U447" i="25" s="1"/>
  <c r="U449" i="25" s="1"/>
  <c r="U402" i="25" s="1"/>
  <c r="N133" i="25"/>
  <c r="N139" i="25" s="1" a="1"/>
  <c r="N139" i="25" s="1"/>
  <c r="N141" i="25" s="1"/>
  <c r="N60" i="25" s="1"/>
  <c r="N62" i="25" s="1"/>
  <c r="U233" i="25" a="1"/>
  <c r="U233" i="25" s="1"/>
  <c r="U235" i="25" s="1"/>
  <c r="U171" i="25" s="1"/>
  <c r="V227" i="25"/>
  <c r="Z197" i="25" a="1"/>
  <c r="Z197" i="25" s="1"/>
  <c r="Z199" i="25" s="1"/>
  <c r="Z169" i="25" s="1"/>
  <c r="AA191" i="25"/>
  <c r="O389" i="25" a="1"/>
  <c r="O389" i="25" s="1"/>
  <c r="O391" i="25" s="1"/>
  <c r="O293" i="25" s="1"/>
  <c r="O294" i="25" s="1"/>
  <c r="P383" i="25"/>
  <c r="N293" i="25"/>
  <c r="AJ347" i="25"/>
  <c r="AI353" i="25" a="1"/>
  <c r="AI353" i="25" s="1"/>
  <c r="AI355" i="25" s="1"/>
  <c r="AI291" i="25" s="1"/>
  <c r="P371" i="25" a="1"/>
  <c r="P371" i="25" s="1"/>
  <c r="P373" i="25" s="1"/>
  <c r="P292" i="25" s="1"/>
  <c r="Q365" i="25"/>
  <c r="T215" i="25" a="1"/>
  <c r="T215" i="25" s="1"/>
  <c r="T217" i="25" s="1"/>
  <c r="U209" i="25"/>
  <c r="AF115" i="25"/>
  <c r="AE121" i="25" a="1"/>
  <c r="AE121" i="25" s="1"/>
  <c r="AE123" i="25" s="1"/>
  <c r="AE59" i="25" s="1"/>
  <c r="V79" i="25"/>
  <c r="U85" i="25" a="1"/>
  <c r="U85" i="25" s="1"/>
  <c r="U87" i="25" s="1"/>
  <c r="U57" i="25" s="1"/>
  <c r="X151" i="25"/>
  <c r="W157" i="25" a="1"/>
  <c r="W157" i="25" s="1"/>
  <c r="W159" i="25" s="1"/>
  <c r="W61" i="25" s="1"/>
  <c r="T97" i="25" l="1"/>
  <c r="S103" i="25" a="1"/>
  <c r="S103" i="25" s="1"/>
  <c r="S105" i="25" s="1"/>
  <c r="S58" i="25" s="1"/>
  <c r="V335" i="25" a="1"/>
  <c r="V335" i="25" s="1"/>
  <c r="V337" i="25" s="1"/>
  <c r="V290" i="25" s="1"/>
  <c r="W329" i="25"/>
  <c r="AD317" i="25" a="1"/>
  <c r="AD317" i="25" s="1"/>
  <c r="AD319" i="25" s="1"/>
  <c r="AD289" i="25" s="1"/>
  <c r="AE311" i="25"/>
  <c r="AH429" i="25" a="1"/>
  <c r="AH429" i="25" s="1"/>
  <c r="AH431" i="25" s="1"/>
  <c r="AH401" i="25" s="1"/>
  <c r="AI423" i="25"/>
  <c r="Q251" i="25" a="1"/>
  <c r="Q251" i="25" s="1"/>
  <c r="Q253" i="25" s="1"/>
  <c r="Q172" i="25" s="1"/>
  <c r="R245" i="25"/>
  <c r="O263" i="25"/>
  <c r="N269" i="25" a="1"/>
  <c r="N269" i="25" s="1"/>
  <c r="N271" i="25" s="1"/>
  <c r="N173" i="25" s="1"/>
  <c r="N174" i="25" s="1"/>
  <c r="N501" i="25" a="1"/>
  <c r="N501" i="25" s="1"/>
  <c r="N503" i="25" s="1"/>
  <c r="N405" i="25" s="1"/>
  <c r="N406" i="25" s="1"/>
  <c r="O495" i="25"/>
  <c r="T465" i="25" a="1"/>
  <c r="T465" i="25" s="1"/>
  <c r="T467" i="25" s="1"/>
  <c r="T403" i="25" s="1"/>
  <c r="U459" i="25"/>
  <c r="O483" i="25" a="1"/>
  <c r="O483" i="25" s="1"/>
  <c r="O485" i="25" s="1"/>
  <c r="O404" i="25" s="1"/>
  <c r="P477" i="25"/>
  <c r="V447" i="25" a="1"/>
  <c r="V447" i="25" s="1"/>
  <c r="V449" i="25" s="1"/>
  <c r="V402" i="25" s="1"/>
  <c r="W441" i="25"/>
  <c r="O133" i="25"/>
  <c r="O139" i="25" s="1" a="1"/>
  <c r="O139" i="25" s="1"/>
  <c r="O141" i="25" s="1"/>
  <c r="O60" i="25" s="1"/>
  <c r="O62" i="25" s="1"/>
  <c r="V233" i="25" a="1"/>
  <c r="V233" i="25" s="1"/>
  <c r="V235" i="25" s="1"/>
  <c r="V171" i="25" s="1"/>
  <c r="W227" i="25"/>
  <c r="AB191" i="25"/>
  <c r="AA197" i="25" a="1"/>
  <c r="AA197" i="25" s="1"/>
  <c r="AA199" i="25" s="1"/>
  <c r="AA169" i="25" s="1"/>
  <c r="AK347" i="25"/>
  <c r="AJ353" i="25" a="1"/>
  <c r="AJ353" i="25" s="1"/>
  <c r="AJ355" i="25" s="1"/>
  <c r="AJ291" i="25" s="1"/>
  <c r="Q371" i="25" a="1"/>
  <c r="Q371" i="25" s="1"/>
  <c r="Q373" i="25" s="1"/>
  <c r="R365" i="25"/>
  <c r="N294" i="25"/>
  <c r="P389" i="25" a="1"/>
  <c r="P389" i="25" s="1"/>
  <c r="P391" i="25" s="1"/>
  <c r="Q383" i="25"/>
  <c r="U215" i="25" a="1"/>
  <c r="U215" i="25" s="1"/>
  <c r="U217" i="25" s="1"/>
  <c r="U170" i="25" s="1"/>
  <c r="V209" i="25"/>
  <c r="T170" i="25"/>
  <c r="AF121" i="25" a="1"/>
  <c r="AF121" i="25" s="1"/>
  <c r="AF123" i="25" s="1"/>
  <c r="AF59" i="25" s="1"/>
  <c r="AG115" i="25"/>
  <c r="V85" i="25" a="1"/>
  <c r="V85" i="25" s="1"/>
  <c r="V87" i="25" s="1"/>
  <c r="V57" i="25" s="1"/>
  <c r="W79" i="25"/>
  <c r="Y151" i="25"/>
  <c r="X157" i="25" a="1"/>
  <c r="X157" i="25" s="1"/>
  <c r="X159" i="25" s="1"/>
  <c r="X61" i="25" s="1"/>
  <c r="U97" i="25" l="1"/>
  <c r="T103" i="25" a="1"/>
  <c r="T103" i="25" s="1"/>
  <c r="T105" i="25" s="1"/>
  <c r="T58" i="25" s="1"/>
  <c r="W335" i="25" a="1"/>
  <c r="W335" i="25" s="1"/>
  <c r="W337" i="25" s="1"/>
  <c r="W290" i="25" s="1"/>
  <c r="X329" i="25"/>
  <c r="AF311" i="25"/>
  <c r="AE317" i="25" a="1"/>
  <c r="AE317" i="25" s="1"/>
  <c r="AE319" i="25" s="1"/>
  <c r="AE289" i="25" s="1"/>
  <c r="AJ423" i="25"/>
  <c r="AI429" i="25" a="1"/>
  <c r="AI429" i="25" s="1"/>
  <c r="AI431" i="25" s="1"/>
  <c r="AI401" i="25" s="1"/>
  <c r="O269" i="25" a="1"/>
  <c r="O269" i="25" s="1"/>
  <c r="O271" i="25" s="1"/>
  <c r="O173" i="25" s="1"/>
  <c r="O174" i="25" s="1"/>
  <c r="P263" i="25"/>
  <c r="R251" i="25" a="1"/>
  <c r="R251" i="25" s="1"/>
  <c r="R253" i="25" s="1"/>
  <c r="R172" i="25" s="1"/>
  <c r="S245" i="25"/>
  <c r="O501" i="25" a="1"/>
  <c r="O501" i="25" s="1"/>
  <c r="O503" i="25" s="1"/>
  <c r="O405" i="25" s="1"/>
  <c r="O406" i="25" s="1"/>
  <c r="P495" i="25"/>
  <c r="U465" i="25" a="1"/>
  <c r="U465" i="25" s="1"/>
  <c r="U467" i="25" s="1"/>
  <c r="U403" i="25" s="1"/>
  <c r="V459" i="25"/>
  <c r="P483" i="25" a="1"/>
  <c r="P483" i="25" s="1"/>
  <c r="P485" i="25" s="1"/>
  <c r="P404" i="25" s="1"/>
  <c r="Q477" i="25"/>
  <c r="X441" i="25"/>
  <c r="W447" i="25" a="1"/>
  <c r="W447" i="25" s="1"/>
  <c r="W449" i="25" s="1"/>
  <c r="W402" i="25" s="1"/>
  <c r="P133" i="25"/>
  <c r="P139" i="25" s="1" a="1"/>
  <c r="P139" i="25" s="1"/>
  <c r="P141" i="25" s="1"/>
  <c r="P60" i="25" s="1"/>
  <c r="P62" i="25" s="1"/>
  <c r="W233" i="25" a="1"/>
  <c r="W233" i="25" s="1"/>
  <c r="W235" i="25" s="1"/>
  <c r="W171" i="25" s="1"/>
  <c r="X227" i="25"/>
  <c r="AB197" i="25" a="1"/>
  <c r="AB197" i="25" s="1"/>
  <c r="AB199" i="25" s="1"/>
  <c r="AB169" i="25" s="1"/>
  <c r="AC191" i="25"/>
  <c r="P293" i="25"/>
  <c r="R371" i="25" a="1"/>
  <c r="R371" i="25" s="1"/>
  <c r="R373" i="25" s="1"/>
  <c r="R292" i="25" s="1"/>
  <c r="S365" i="25"/>
  <c r="Q292" i="25"/>
  <c r="AL347" i="25"/>
  <c r="AK353" i="25" a="1"/>
  <c r="AK353" i="25" s="1"/>
  <c r="AK355" i="25" s="1"/>
  <c r="AK291" i="25" s="1"/>
  <c r="Q389" i="25" a="1"/>
  <c r="Q389" i="25" s="1"/>
  <c r="Q391" i="25" s="1"/>
  <c r="Q293" i="25" s="1"/>
  <c r="R383" i="25"/>
  <c r="V215" i="25" a="1"/>
  <c r="V215" i="25" s="1"/>
  <c r="V217" i="25" s="1"/>
  <c r="W209" i="25"/>
  <c r="W85" i="25" a="1"/>
  <c r="W85" i="25" s="1"/>
  <c r="W87" i="25" s="1"/>
  <c r="W57" i="25" s="1"/>
  <c r="X79" i="25"/>
  <c r="AH115" i="25"/>
  <c r="AG121" i="25" a="1"/>
  <c r="AG121" i="25" s="1"/>
  <c r="AG123" i="25" s="1"/>
  <c r="AG59" i="25" s="1"/>
  <c r="Z151" i="25"/>
  <c r="Y157" i="25" a="1"/>
  <c r="Y157" i="25" s="1"/>
  <c r="Y159" i="25" s="1"/>
  <c r="Y61" i="25" s="1"/>
  <c r="U103" i="25" l="1" a="1"/>
  <c r="U103" i="25" s="1"/>
  <c r="U105" i="25" s="1"/>
  <c r="U58" i="25" s="1"/>
  <c r="V97" i="25"/>
  <c r="Y329" i="25"/>
  <c r="X335" i="25" a="1"/>
  <c r="X335" i="25" s="1"/>
  <c r="X337" i="25" s="1"/>
  <c r="X290" i="25" s="1"/>
  <c r="AF317" i="25" a="1"/>
  <c r="AF317" i="25" s="1"/>
  <c r="AF319" i="25" s="1"/>
  <c r="AF289" i="25" s="1"/>
  <c r="AG311" i="25"/>
  <c r="AK423" i="25"/>
  <c r="AJ429" i="25" a="1"/>
  <c r="AJ429" i="25" s="1"/>
  <c r="AJ431" i="25" s="1"/>
  <c r="S251" i="25" a="1"/>
  <c r="S251" i="25" s="1"/>
  <c r="S253" i="25" s="1"/>
  <c r="S172" i="25" s="1"/>
  <c r="T245" i="25"/>
  <c r="Q263" i="25"/>
  <c r="P269" i="25" a="1"/>
  <c r="P269" i="25" s="1"/>
  <c r="P271" i="25" s="1"/>
  <c r="P173" i="25" s="1"/>
  <c r="P174" i="25" s="1"/>
  <c r="P501" i="25" a="1"/>
  <c r="P501" i="25" s="1"/>
  <c r="P503" i="25" s="1"/>
  <c r="P405" i="25" s="1"/>
  <c r="P406" i="25" s="1"/>
  <c r="Q495" i="25"/>
  <c r="V465" i="25" a="1"/>
  <c r="V465" i="25" s="1"/>
  <c r="V467" i="25" s="1"/>
  <c r="V403" i="25" s="1"/>
  <c r="W459" i="25"/>
  <c r="R477" i="25"/>
  <c r="Q483" i="25" a="1"/>
  <c r="Q483" i="25" s="1"/>
  <c r="Q485" i="25" s="1"/>
  <c r="Q404" i="25" s="1"/>
  <c r="X447" i="25" a="1"/>
  <c r="X447" i="25" s="1"/>
  <c r="X449" i="25" s="1"/>
  <c r="X402" i="25" s="1"/>
  <c r="Y441" i="25"/>
  <c r="Q133" i="25"/>
  <c r="Q139" i="25" s="1" a="1"/>
  <c r="Q139" i="25" s="1"/>
  <c r="Q141" i="25" s="1"/>
  <c r="Q60" i="25" s="1"/>
  <c r="Q62" i="25" s="1"/>
  <c r="X233" i="25" a="1"/>
  <c r="X233" i="25" s="1"/>
  <c r="X235" i="25" s="1"/>
  <c r="X171" i="25" s="1"/>
  <c r="Y227" i="25"/>
  <c r="AC197" i="25" a="1"/>
  <c r="AC197" i="25" s="1"/>
  <c r="AC199" i="25" s="1"/>
  <c r="AC169" i="25" s="1"/>
  <c r="AD191" i="25"/>
  <c r="Q294" i="25"/>
  <c r="AL353" i="25" a="1"/>
  <c r="AL353" i="25" s="1"/>
  <c r="AL355" i="25" s="1"/>
  <c r="AL291" i="25" s="1"/>
  <c r="AM347" i="25"/>
  <c r="AM353" i="25" s="1" a="1"/>
  <c r="AM353" i="25" s="1"/>
  <c r="AM355" i="25" s="1"/>
  <c r="S371" i="25" a="1"/>
  <c r="S371" i="25" s="1"/>
  <c r="S373" i="25" s="1"/>
  <c r="S292" i="25" s="1"/>
  <c r="T365" i="25"/>
  <c r="R389" i="25" a="1"/>
  <c r="R389" i="25" s="1"/>
  <c r="R391" i="25" s="1"/>
  <c r="R293" i="25" s="1"/>
  <c r="R294" i="25" s="1"/>
  <c r="S383" i="25"/>
  <c r="P294" i="25"/>
  <c r="W215" i="25" a="1"/>
  <c r="W215" i="25" s="1"/>
  <c r="W217" i="25" s="1"/>
  <c r="W170" i="25" s="1"/>
  <c r="X209" i="25"/>
  <c r="V170" i="25"/>
  <c r="AH121" i="25" a="1"/>
  <c r="AH121" i="25" s="1"/>
  <c r="AH123" i="25" s="1"/>
  <c r="AH59" i="25" s="1"/>
  <c r="AI115" i="25"/>
  <c r="Y79" i="25"/>
  <c r="X85" i="25" a="1"/>
  <c r="X85" i="25" s="1"/>
  <c r="X87" i="25" s="1"/>
  <c r="X57" i="25" s="1"/>
  <c r="AA151" i="25"/>
  <c r="Z157" i="25" a="1"/>
  <c r="Z157" i="25" s="1"/>
  <c r="Z159" i="25" s="1"/>
  <c r="Z61" i="25" s="1"/>
  <c r="V103" i="25" l="1" a="1"/>
  <c r="V103" i="25" s="1"/>
  <c r="V105" i="25" s="1"/>
  <c r="V58" i="25" s="1"/>
  <c r="W97" i="25"/>
  <c r="Y335" i="25" a="1"/>
  <c r="Y335" i="25" s="1"/>
  <c r="Y337" i="25" s="1"/>
  <c r="Z329" i="25"/>
  <c r="AG317" i="25" a="1"/>
  <c r="AG317" i="25" s="1"/>
  <c r="AG319" i="25" s="1"/>
  <c r="AH311" i="25"/>
  <c r="AJ401" i="25"/>
  <c r="AL423" i="25"/>
  <c r="AK429" i="25" a="1"/>
  <c r="AK429" i="25" s="1"/>
  <c r="AK431" i="25" s="1"/>
  <c r="AK401" i="25" s="1"/>
  <c r="Q269" i="25" a="1"/>
  <c r="Q269" i="25" s="1"/>
  <c r="Q271" i="25" s="1"/>
  <c r="Q173" i="25" s="1"/>
  <c r="Q174" i="25" s="1"/>
  <c r="R263" i="25"/>
  <c r="T251" i="25" a="1"/>
  <c r="T251" i="25" s="1"/>
  <c r="T253" i="25" s="1"/>
  <c r="T172" i="25" s="1"/>
  <c r="U245" i="25"/>
  <c r="Q501" i="25" a="1"/>
  <c r="Q501" i="25" s="1"/>
  <c r="Q503" i="25" s="1"/>
  <c r="Q405" i="25" s="1"/>
  <c r="Q406" i="25" s="1"/>
  <c r="R495" i="25"/>
  <c r="X459" i="25"/>
  <c r="W465" i="25" a="1"/>
  <c r="W465" i="25" s="1"/>
  <c r="W467" i="25" s="1"/>
  <c r="W403" i="25" s="1"/>
  <c r="S477" i="25"/>
  <c r="R483" i="25" a="1"/>
  <c r="R483" i="25" s="1"/>
  <c r="R485" i="25" s="1"/>
  <c r="R404" i="25" s="1"/>
  <c r="Z441" i="25"/>
  <c r="Y447" i="25" a="1"/>
  <c r="Y447" i="25" s="1"/>
  <c r="Y449" i="25" s="1"/>
  <c r="Y402" i="25" s="1"/>
  <c r="R133" i="25"/>
  <c r="R139" i="25" s="1" a="1"/>
  <c r="R139" i="25" s="1"/>
  <c r="R141" i="25" s="1"/>
  <c r="R60" i="25" s="1"/>
  <c r="R62" i="25" s="1"/>
  <c r="Z227" i="25"/>
  <c r="Y233" i="25" a="1"/>
  <c r="Y233" i="25" s="1"/>
  <c r="Y235" i="25" s="1"/>
  <c r="Y171" i="25" s="1"/>
  <c r="AD197" i="25" a="1"/>
  <c r="AD197" i="25" s="1"/>
  <c r="AD199" i="25" s="1"/>
  <c r="AE191" i="25"/>
  <c r="T371" i="25" a="1"/>
  <c r="T371" i="25" s="1"/>
  <c r="T373" i="25" s="1"/>
  <c r="T292" i="25" s="1"/>
  <c r="U365" i="25"/>
  <c r="S389" i="25" a="1"/>
  <c r="S389" i="25" s="1"/>
  <c r="S391" i="25" s="1"/>
  <c r="S293" i="25" s="1"/>
  <c r="S294" i="25" s="1"/>
  <c r="T383" i="25"/>
  <c r="AM291" i="25"/>
  <c r="H291" i="25" s="1"/>
  <c r="H355" i="25"/>
  <c r="F353" i="25" s="1"/>
  <c r="X215" i="25" a="1"/>
  <c r="X215" i="25" s="1"/>
  <c r="X217" i="25" s="1"/>
  <c r="Y209" i="25"/>
  <c r="Z79" i="25"/>
  <c r="Y85" i="25" a="1"/>
  <c r="Y85" i="25" s="1"/>
  <c r="Y87" i="25" s="1"/>
  <c r="Y57" i="25" s="1"/>
  <c r="AJ115" i="25"/>
  <c r="AI121" i="25" a="1"/>
  <c r="AI121" i="25" s="1"/>
  <c r="AI123" i="25" s="1"/>
  <c r="AI59" i="25" s="1"/>
  <c r="AB151" i="25"/>
  <c r="AA157" i="25" a="1"/>
  <c r="AA157" i="25" s="1"/>
  <c r="AA159" i="25" s="1"/>
  <c r="AA61" i="25" s="1"/>
  <c r="W103" i="25" l="1" a="1"/>
  <c r="W103" i="25" s="1"/>
  <c r="W105" i="25" s="1"/>
  <c r="W58" i="25" s="1"/>
  <c r="X97" i="25"/>
  <c r="Z335" i="25" a="1"/>
  <c r="Z335" i="25" s="1"/>
  <c r="Z337" i="25" s="1"/>
  <c r="Z290" i="25" s="1"/>
  <c r="AA329" i="25"/>
  <c r="Y290" i="25"/>
  <c r="AI311" i="25"/>
  <c r="AH317" i="25" a="1"/>
  <c r="AH317" i="25" s="1"/>
  <c r="AH319" i="25" s="1"/>
  <c r="AH289" i="25" s="1"/>
  <c r="AG289" i="25"/>
  <c r="AL429" i="25" a="1"/>
  <c r="AL429" i="25" s="1"/>
  <c r="AL431" i="25" s="1"/>
  <c r="AL401" i="25" s="1"/>
  <c r="AM423" i="25"/>
  <c r="AM429" i="25" s="1" a="1"/>
  <c r="AM429" i="25" s="1"/>
  <c r="AM431" i="25" s="1"/>
  <c r="AM401" i="25" s="1"/>
  <c r="U251" i="25" a="1"/>
  <c r="U251" i="25" s="1"/>
  <c r="U253" i="25" s="1"/>
  <c r="U172" i="25" s="1"/>
  <c r="V245" i="25"/>
  <c r="R269" i="25" a="1"/>
  <c r="R269" i="25" s="1"/>
  <c r="R271" i="25" s="1"/>
  <c r="R173" i="25" s="1"/>
  <c r="R174" i="25" s="1"/>
  <c r="S263" i="25"/>
  <c r="R501" i="25" a="1"/>
  <c r="R501" i="25" s="1"/>
  <c r="R503" i="25" s="1"/>
  <c r="R405" i="25" s="1"/>
  <c r="R406" i="25" s="1"/>
  <c r="S495" i="25"/>
  <c r="Y459" i="25"/>
  <c r="X465" i="25" a="1"/>
  <c r="X465" i="25" s="1"/>
  <c r="X467" i="25" s="1"/>
  <c r="X403" i="25" s="1"/>
  <c r="S483" i="25" a="1"/>
  <c r="S483" i="25" s="1"/>
  <c r="S485" i="25" s="1"/>
  <c r="S404" i="25" s="1"/>
  <c r="T477" i="25"/>
  <c r="Z447" i="25" a="1"/>
  <c r="Z447" i="25" s="1"/>
  <c r="Z449" i="25" s="1"/>
  <c r="Z402" i="25" s="1"/>
  <c r="AA441" i="25"/>
  <c r="S133" i="25"/>
  <c r="T133" i="25" s="1"/>
  <c r="Z233" i="25" a="1"/>
  <c r="Z233" i="25" s="1"/>
  <c r="Z235" i="25" s="1"/>
  <c r="Z171" i="25" s="1"/>
  <c r="AA227" i="25"/>
  <c r="AD169" i="25"/>
  <c r="AF191" i="25"/>
  <c r="AE197" i="25" a="1"/>
  <c r="AE197" i="25" s="1"/>
  <c r="AE199" i="25" s="1"/>
  <c r="AE169" i="25" s="1"/>
  <c r="T389" i="25" a="1"/>
  <c r="T389" i="25" s="1"/>
  <c r="T391" i="25" s="1"/>
  <c r="T293" i="25" s="1"/>
  <c r="U383" i="25"/>
  <c r="U371" i="25" a="1"/>
  <c r="U371" i="25" s="1"/>
  <c r="U373" i="25" s="1"/>
  <c r="U292" i="25" s="1"/>
  <c r="V365" i="25"/>
  <c r="X170" i="25"/>
  <c r="Y215" i="25" a="1"/>
  <c r="Y215" i="25" s="1"/>
  <c r="Y217" i="25" s="1"/>
  <c r="Y170" i="25" s="1"/>
  <c r="Z209" i="25"/>
  <c r="AA79" i="25"/>
  <c r="Z85" i="25" a="1"/>
  <c r="Z85" i="25" s="1"/>
  <c r="Z87" i="25" s="1"/>
  <c r="Z57" i="25" s="1"/>
  <c r="AJ121" i="25" a="1"/>
  <c r="AJ121" i="25" s="1"/>
  <c r="AJ123" i="25" s="1"/>
  <c r="AJ59" i="25" s="1"/>
  <c r="AK115" i="25"/>
  <c r="AC151" i="25"/>
  <c r="AB157" i="25" a="1"/>
  <c r="AB157" i="25" s="1"/>
  <c r="AB159" i="25" s="1"/>
  <c r="AB61" i="25" s="1"/>
  <c r="X103" i="25" l="1" a="1"/>
  <c r="X103" i="25" s="1"/>
  <c r="X105" i="25" s="1"/>
  <c r="X58" i="25" s="1"/>
  <c r="Y97" i="25"/>
  <c r="AB329" i="25"/>
  <c r="AA335" i="25" a="1"/>
  <c r="AA335" i="25" s="1"/>
  <c r="AA337" i="25" s="1"/>
  <c r="H431" i="25"/>
  <c r="F429" i="25" s="1"/>
  <c r="G39" i="10" s="1"/>
  <c r="AJ311" i="25"/>
  <c r="AI317" i="25" a="1"/>
  <c r="AI317" i="25" s="1"/>
  <c r="AI319" i="25" s="1"/>
  <c r="AI289" i="25" s="1"/>
  <c r="H401" i="25"/>
  <c r="T263" i="25"/>
  <c r="S269" i="25" a="1"/>
  <c r="S269" i="25" s="1"/>
  <c r="S271" i="25" s="1"/>
  <c r="S173" i="25" s="1"/>
  <c r="S174" i="25" s="1"/>
  <c r="V251" i="25" a="1"/>
  <c r="V251" i="25" s="1"/>
  <c r="V253" i="25" s="1"/>
  <c r="V172" i="25" s="1"/>
  <c r="W245" i="25"/>
  <c r="S501" i="25" a="1"/>
  <c r="S501" i="25" s="1"/>
  <c r="S503" i="25" s="1"/>
  <c r="S405" i="25" s="1"/>
  <c r="S406" i="25" s="1"/>
  <c r="T495" i="25"/>
  <c r="Y465" i="25" a="1"/>
  <c r="Y465" i="25" s="1"/>
  <c r="Y467" i="25" s="1"/>
  <c r="Y403" i="25" s="1"/>
  <c r="Z459" i="25"/>
  <c r="U477" i="25"/>
  <c r="T483" i="25" a="1"/>
  <c r="T483" i="25" s="1"/>
  <c r="T485" i="25" s="1"/>
  <c r="T404" i="25" s="1"/>
  <c r="AB441" i="25"/>
  <c r="AA447" i="25" a="1"/>
  <c r="AA447" i="25" s="1"/>
  <c r="AA449" i="25" s="1"/>
  <c r="AA402" i="25" s="1"/>
  <c r="S139" i="25" a="1"/>
  <c r="S139" i="25" s="1"/>
  <c r="S141" i="25" s="1"/>
  <c r="S60" i="25" s="1"/>
  <c r="S62" i="25" s="1"/>
  <c r="AB227" i="25"/>
  <c r="AA233" i="25" a="1"/>
  <c r="AA233" i="25" s="1"/>
  <c r="AA235" i="25" s="1"/>
  <c r="AA171" i="25" s="1"/>
  <c r="AF197" i="25" a="1"/>
  <c r="AF197" i="25" s="1"/>
  <c r="AF199" i="25" s="1"/>
  <c r="AF169" i="25" s="1"/>
  <c r="AG191" i="25"/>
  <c r="V371" i="25" a="1"/>
  <c r="V371" i="25" s="1"/>
  <c r="V373" i="25" s="1"/>
  <c r="V292" i="25" s="1"/>
  <c r="W365" i="25"/>
  <c r="T294" i="25"/>
  <c r="U389" i="25" a="1"/>
  <c r="U389" i="25" s="1"/>
  <c r="U391" i="25" s="1"/>
  <c r="U293" i="25" s="1"/>
  <c r="U294" i="25" s="1"/>
  <c r="V383" i="25"/>
  <c r="T139" i="25" a="1"/>
  <c r="T139" i="25" s="1"/>
  <c r="T141" i="25" s="1"/>
  <c r="T60" i="25" s="1"/>
  <c r="T62" i="25" s="1"/>
  <c r="U133" i="25"/>
  <c r="Z215" i="25" a="1"/>
  <c r="Z215" i="25" s="1"/>
  <c r="Z217" i="25" s="1"/>
  <c r="Z170" i="25" s="1"/>
  <c r="AA209" i="25"/>
  <c r="AL115" i="25"/>
  <c r="AK121" i="25" a="1"/>
  <c r="AK121" i="25" s="1"/>
  <c r="AK123" i="25" s="1"/>
  <c r="AK59" i="25" s="1"/>
  <c r="AB79" i="25"/>
  <c r="AA85" i="25" a="1"/>
  <c r="AA85" i="25" s="1"/>
  <c r="AA87" i="25" s="1"/>
  <c r="AA57" i="25" s="1"/>
  <c r="AD151" i="25"/>
  <c r="AC157" i="25" a="1"/>
  <c r="AC157" i="25" s="1"/>
  <c r="AC159" i="25" s="1"/>
  <c r="Y103" i="25" l="1" a="1"/>
  <c r="Y103" i="25" s="1"/>
  <c r="Y105" i="25" s="1"/>
  <c r="Y58" i="25" s="1"/>
  <c r="Z97" i="25"/>
  <c r="AA290" i="25"/>
  <c r="AB335" i="25" a="1"/>
  <c r="AB335" i="25" s="1"/>
  <c r="AB337" i="25" s="1"/>
  <c r="AB290" i="25" s="1"/>
  <c r="AC329" i="25"/>
  <c r="AJ317" i="25" a="1"/>
  <c r="AJ317" i="25" s="1"/>
  <c r="AJ319" i="25" s="1"/>
  <c r="AJ289" i="25" s="1"/>
  <c r="AK311" i="25"/>
  <c r="X245" i="25"/>
  <c r="W251" i="25" a="1"/>
  <c r="W251" i="25" s="1"/>
  <c r="W253" i="25" s="1"/>
  <c r="W172" i="25" s="1"/>
  <c r="T269" i="25" a="1"/>
  <c r="T269" i="25" s="1"/>
  <c r="T271" i="25" s="1"/>
  <c r="T173" i="25" s="1"/>
  <c r="T174" i="25" s="1"/>
  <c r="U263" i="25"/>
  <c r="T501" i="25" a="1"/>
  <c r="T501" i="25" s="1"/>
  <c r="T503" i="25" s="1"/>
  <c r="T405" i="25" s="1"/>
  <c r="T406" i="25" s="1"/>
  <c r="U495" i="25"/>
  <c r="Z465" i="25" a="1"/>
  <c r="Z465" i="25" s="1"/>
  <c r="Z467" i="25" s="1"/>
  <c r="Z403" i="25" s="1"/>
  <c r="AA459" i="25"/>
  <c r="V477" i="25"/>
  <c r="U483" i="25" a="1"/>
  <c r="U483" i="25" s="1"/>
  <c r="U485" i="25" s="1"/>
  <c r="U404" i="25" s="1"/>
  <c r="AC441" i="25"/>
  <c r="AB447" i="25" a="1"/>
  <c r="AB447" i="25" s="1"/>
  <c r="AB449" i="25" s="1"/>
  <c r="AB402" i="25" s="1"/>
  <c r="AC227" i="25"/>
  <c r="AB233" i="25" a="1"/>
  <c r="AB233" i="25" s="1"/>
  <c r="AB235" i="25" s="1"/>
  <c r="AB171" i="25" s="1"/>
  <c r="AH191" i="25"/>
  <c r="AG197" i="25" a="1"/>
  <c r="AG197" i="25" s="1"/>
  <c r="AG199" i="25" s="1"/>
  <c r="AG169" i="25" s="1"/>
  <c r="U139" i="25" a="1"/>
  <c r="U139" i="25" s="1"/>
  <c r="U141" i="25" s="1"/>
  <c r="U60" i="25" s="1"/>
  <c r="U62" i="25" s="1"/>
  <c r="V133" i="25"/>
  <c r="V389" i="25" a="1"/>
  <c r="V389" i="25" s="1"/>
  <c r="V391" i="25" s="1"/>
  <c r="V293" i="25" s="1"/>
  <c r="V294" i="25" s="1"/>
  <c r="W383" i="25"/>
  <c r="W371" i="25" a="1"/>
  <c r="W371" i="25" s="1"/>
  <c r="W373" i="25" s="1"/>
  <c r="W292" i="25" s="1"/>
  <c r="X365" i="25"/>
  <c r="AA215" i="25" a="1"/>
  <c r="AA215" i="25" s="1"/>
  <c r="AA217" i="25" s="1"/>
  <c r="AA170" i="25" s="1"/>
  <c r="AB209" i="25"/>
  <c r="AL121" i="25" a="1"/>
  <c r="AL121" i="25" s="1"/>
  <c r="AL123" i="25" s="1"/>
  <c r="AM115" i="25"/>
  <c r="AM121" i="25" s="1" a="1"/>
  <c r="AM121" i="25" s="1"/>
  <c r="AM123" i="25" s="1"/>
  <c r="AM59" i="25" s="1"/>
  <c r="AC79" i="25"/>
  <c r="AB85" i="25" a="1"/>
  <c r="AB85" i="25" s="1"/>
  <c r="AB87" i="25" s="1"/>
  <c r="AB57" i="25" s="1"/>
  <c r="AE151" i="25"/>
  <c r="AD157" i="25" a="1"/>
  <c r="AD157" i="25" s="1"/>
  <c r="AD159" i="25" s="1"/>
  <c r="AD61" i="25" s="1"/>
  <c r="AC61" i="25"/>
  <c r="Z103" i="25" l="1" a="1"/>
  <c r="Z103" i="25" s="1"/>
  <c r="Z105" i="25" s="1"/>
  <c r="Z58" i="25" s="1"/>
  <c r="AA97" i="25"/>
  <c r="AD329" i="25"/>
  <c r="AC335" i="25" a="1"/>
  <c r="AC335" i="25" s="1"/>
  <c r="AC337" i="25" s="1"/>
  <c r="AC290" i="25" s="1"/>
  <c r="AK317" i="25" a="1"/>
  <c r="AK317" i="25" s="1"/>
  <c r="AK319" i="25" s="1"/>
  <c r="AL311" i="25"/>
  <c r="U269" i="25" a="1"/>
  <c r="U269" i="25" s="1"/>
  <c r="U271" i="25" s="1"/>
  <c r="U173" i="25" s="1"/>
  <c r="U174" i="25" s="1"/>
  <c r="V263" i="25"/>
  <c r="X251" i="25" a="1"/>
  <c r="X251" i="25" s="1"/>
  <c r="X253" i="25" s="1"/>
  <c r="X172" i="25" s="1"/>
  <c r="Y245" i="25"/>
  <c r="V495" i="25"/>
  <c r="U501" i="25" a="1"/>
  <c r="U501" i="25" s="1"/>
  <c r="U503" i="25" s="1"/>
  <c r="U405" i="25" s="1"/>
  <c r="U406" i="25" s="1"/>
  <c r="AB459" i="25"/>
  <c r="AA465" i="25" a="1"/>
  <c r="AA465" i="25" s="1"/>
  <c r="AA467" i="25" s="1"/>
  <c r="AA403" i="25" s="1"/>
  <c r="V483" i="25" a="1"/>
  <c r="V483" i="25" s="1"/>
  <c r="V485" i="25" s="1"/>
  <c r="V404" i="25" s="1"/>
  <c r="W477" i="25"/>
  <c r="AC447" i="25" a="1"/>
  <c r="AC447" i="25" s="1"/>
  <c r="AC449" i="25" s="1"/>
  <c r="AC402" i="25" s="1"/>
  <c r="AD441" i="25"/>
  <c r="AC233" i="25" a="1"/>
  <c r="AC233" i="25" s="1"/>
  <c r="AC235" i="25" s="1"/>
  <c r="AC171" i="25" s="1"/>
  <c r="AD227" i="25"/>
  <c r="AH197" i="25" a="1"/>
  <c r="AH197" i="25" s="1"/>
  <c r="AH199" i="25" s="1"/>
  <c r="AH169" i="25" s="1"/>
  <c r="AI191" i="25"/>
  <c r="X371" i="25" a="1"/>
  <c r="X371" i="25" s="1"/>
  <c r="X373" i="25" s="1"/>
  <c r="X292" i="25" s="1"/>
  <c r="Y365" i="25"/>
  <c r="W389" i="25" a="1"/>
  <c r="W389" i="25" s="1"/>
  <c r="W391" i="25" s="1"/>
  <c r="W293" i="25" s="1"/>
  <c r="W294" i="25" s="1"/>
  <c r="X383" i="25"/>
  <c r="W133" i="25"/>
  <c r="V139" i="25" a="1"/>
  <c r="V139" i="25" s="1"/>
  <c r="V141" i="25" s="1"/>
  <c r="V60" i="25" s="1"/>
  <c r="V62" i="25" s="1"/>
  <c r="AB215" i="25" a="1"/>
  <c r="AB215" i="25" s="1"/>
  <c r="AB217" i="25" s="1"/>
  <c r="AB170" i="25" s="1"/>
  <c r="AC209" i="25"/>
  <c r="AC85" i="25" a="1"/>
  <c r="AC85" i="25" s="1"/>
  <c r="AC87" i="25" s="1"/>
  <c r="AC57" i="25" s="1"/>
  <c r="AD79" i="25"/>
  <c r="AL59" i="25"/>
  <c r="H59" i="25" s="1"/>
  <c r="H123" i="25"/>
  <c r="F121" i="25" s="1"/>
  <c r="AF151" i="25"/>
  <c r="AE157" i="25" a="1"/>
  <c r="AE157" i="25" s="1"/>
  <c r="AE159" i="25" s="1"/>
  <c r="AE61" i="25" s="1"/>
  <c r="AA103" i="25" l="1" a="1"/>
  <c r="AA103" i="25" s="1"/>
  <c r="AA105" i="25" s="1"/>
  <c r="AA58" i="25" s="1"/>
  <c r="AB97" i="25"/>
  <c r="AE329" i="25"/>
  <c r="AD335" i="25" a="1"/>
  <c r="AD335" i="25" s="1"/>
  <c r="AD337" i="25" s="1"/>
  <c r="AL317" i="25" a="1"/>
  <c r="AL317" i="25" s="1"/>
  <c r="AL319" i="25" s="1"/>
  <c r="AL289" i="25" s="1"/>
  <c r="AM311" i="25"/>
  <c r="AM317" i="25" s="1" a="1"/>
  <c r="AM317" i="25" s="1"/>
  <c r="AM319" i="25" s="1"/>
  <c r="AM289" i="25" s="1"/>
  <c r="AK289" i="25"/>
  <c r="Z245" i="25"/>
  <c r="Y251" i="25" a="1"/>
  <c r="Y251" i="25" s="1"/>
  <c r="Y253" i="25" s="1"/>
  <c r="Y172" i="25" s="1"/>
  <c r="V269" i="25" a="1"/>
  <c r="V269" i="25" s="1"/>
  <c r="V271" i="25" s="1"/>
  <c r="V173" i="25" s="1"/>
  <c r="V174" i="25" s="1"/>
  <c r="W263" i="25"/>
  <c r="V501" i="25" a="1"/>
  <c r="V501" i="25" s="1"/>
  <c r="V503" i="25" s="1"/>
  <c r="V405" i="25" s="1"/>
  <c r="V406" i="25" s="1"/>
  <c r="W495" i="25"/>
  <c r="AC459" i="25"/>
  <c r="AB465" i="25" a="1"/>
  <c r="AB465" i="25" s="1"/>
  <c r="AB467" i="25" s="1"/>
  <c r="AB403" i="25" s="1"/>
  <c r="X477" i="25"/>
  <c r="W483" i="25" a="1"/>
  <c r="W483" i="25" s="1"/>
  <c r="W485" i="25" s="1"/>
  <c r="W404" i="25" s="1"/>
  <c r="AE441" i="25"/>
  <c r="AD447" i="25" a="1"/>
  <c r="AD447" i="25" s="1"/>
  <c r="AD449" i="25" s="1"/>
  <c r="AD402" i="25" s="1"/>
  <c r="AE227" i="25"/>
  <c r="AD233" i="25" a="1"/>
  <c r="AD233" i="25" s="1"/>
  <c r="AD235" i="25" s="1"/>
  <c r="AD171" i="25" s="1"/>
  <c r="AI197" i="25" a="1"/>
  <c r="AI197" i="25" s="1"/>
  <c r="AI199" i="25" s="1"/>
  <c r="AI169" i="25" s="1"/>
  <c r="AJ191" i="25"/>
  <c r="X133" i="25"/>
  <c r="W139" i="25" a="1"/>
  <c r="W139" i="25" s="1"/>
  <c r="W141" i="25" s="1"/>
  <c r="W60" i="25" s="1"/>
  <c r="W62" i="25" s="1"/>
  <c r="X389" i="25" a="1"/>
  <c r="X389" i="25" s="1"/>
  <c r="X391" i="25" s="1"/>
  <c r="X293" i="25" s="1"/>
  <c r="X294" i="25" s="1"/>
  <c r="Y383" i="25"/>
  <c r="Y371" i="25" a="1"/>
  <c r="Y371" i="25" s="1"/>
  <c r="Y373" i="25" s="1"/>
  <c r="Y292" i="25" s="1"/>
  <c r="Z365" i="25"/>
  <c r="F41" i="10"/>
  <c r="AC215" i="25" a="1"/>
  <c r="AC215" i="25" s="1"/>
  <c r="AC217" i="25" s="1"/>
  <c r="AC170" i="25" s="1"/>
  <c r="AD209" i="25"/>
  <c r="AE79" i="25"/>
  <c r="AD85" i="25" a="1"/>
  <c r="AD85" i="25" s="1"/>
  <c r="AD87" i="25" s="1"/>
  <c r="AD57" i="25" s="1"/>
  <c r="AG151" i="25"/>
  <c r="AF157" i="25" a="1"/>
  <c r="AF157" i="25" s="1"/>
  <c r="AF159" i="25" s="1"/>
  <c r="AF61" i="25" s="1"/>
  <c r="AC97" i="25" l="1"/>
  <c r="AB103" i="25" a="1"/>
  <c r="AB103" i="25" s="1"/>
  <c r="AB105" i="25" s="1"/>
  <c r="AB58" i="25" s="1"/>
  <c r="H319" i="25"/>
  <c r="F317" i="25" s="1"/>
  <c r="AD290" i="25"/>
  <c r="AF329" i="25"/>
  <c r="AE335" i="25" a="1"/>
  <c r="AE335" i="25" s="1"/>
  <c r="AE337" i="25" s="1"/>
  <c r="AE290" i="25" s="1"/>
  <c r="H289" i="25"/>
  <c r="W269" i="25" a="1"/>
  <c r="W269" i="25" s="1"/>
  <c r="W271" i="25" s="1"/>
  <c r="W173" i="25" s="1"/>
  <c r="W174" i="25" s="1"/>
  <c r="X263" i="25"/>
  <c r="AA245" i="25"/>
  <c r="Z251" i="25" a="1"/>
  <c r="Z251" i="25" s="1"/>
  <c r="Z253" i="25" s="1"/>
  <c r="Z172" i="25" s="1"/>
  <c r="W501" i="25" a="1"/>
  <c r="W501" i="25" s="1"/>
  <c r="W503" i="25" s="1"/>
  <c r="W405" i="25" s="1"/>
  <c r="W406" i="25" s="1"/>
  <c r="X495" i="25"/>
  <c r="AC465" i="25" a="1"/>
  <c r="AC465" i="25" s="1"/>
  <c r="AC467" i="25" s="1"/>
  <c r="AC403" i="25" s="1"/>
  <c r="AD459" i="25"/>
  <c r="X483" i="25" a="1"/>
  <c r="X483" i="25" s="1"/>
  <c r="X485" i="25" s="1"/>
  <c r="X404" i="25" s="1"/>
  <c r="Y477" i="25"/>
  <c r="AE447" i="25" a="1"/>
  <c r="AE447" i="25" s="1"/>
  <c r="AE449" i="25" s="1"/>
  <c r="AE402" i="25" s="1"/>
  <c r="AF441" i="25"/>
  <c r="AF227" i="25"/>
  <c r="AE233" i="25" a="1"/>
  <c r="AE233" i="25" s="1"/>
  <c r="AE235" i="25" s="1"/>
  <c r="AE171" i="25" s="1"/>
  <c r="AJ197" i="25" a="1"/>
  <c r="AJ197" i="25" s="1"/>
  <c r="AJ199" i="25" s="1"/>
  <c r="AJ169" i="25" s="1"/>
  <c r="AK191" i="25"/>
  <c r="Y389" i="25" a="1"/>
  <c r="Y389" i="25" s="1"/>
  <c r="Y391" i="25" s="1"/>
  <c r="Y293" i="25" s="1"/>
  <c r="Y294" i="25" s="1"/>
  <c r="Z383" i="25"/>
  <c r="Z371" i="25" a="1"/>
  <c r="Z371" i="25" s="1"/>
  <c r="Z373" i="25" s="1"/>
  <c r="Z292" i="25" s="1"/>
  <c r="AA365" i="25"/>
  <c r="Y133" i="25"/>
  <c r="X139" i="25" a="1"/>
  <c r="X139" i="25" s="1"/>
  <c r="X141" i="25" s="1"/>
  <c r="X60" i="25" s="1"/>
  <c r="X62" i="25" s="1"/>
  <c r="AD215" i="25" a="1"/>
  <c r="AD215" i="25" s="1"/>
  <c r="AD217" i="25" s="1"/>
  <c r="AD170" i="25" s="1"/>
  <c r="AE209" i="25"/>
  <c r="AE85" i="25" a="1"/>
  <c r="AE85" i="25" s="1"/>
  <c r="AE87" i="25" s="1"/>
  <c r="AE57" i="25" s="1"/>
  <c r="AF79" i="25"/>
  <c r="AH151" i="25"/>
  <c r="AG157" i="25" a="1"/>
  <c r="AG157" i="25" s="1"/>
  <c r="AG159" i="25" s="1"/>
  <c r="AG61" i="25" s="1"/>
  <c r="AD97" i="25" l="1"/>
  <c r="AC103" i="25" a="1"/>
  <c r="AC103" i="25" s="1"/>
  <c r="AC105" i="25" s="1"/>
  <c r="AC58" i="25" s="1"/>
  <c r="AF335" i="25" a="1"/>
  <c r="AF335" i="25" s="1"/>
  <c r="AF337" i="25" s="1"/>
  <c r="AF290" i="25" s="1"/>
  <c r="AG329" i="25"/>
  <c r="AA251" i="25" a="1"/>
  <c r="AA251" i="25" s="1"/>
  <c r="AA253" i="25" s="1"/>
  <c r="AA172" i="25" s="1"/>
  <c r="AB245" i="25"/>
  <c r="X269" i="25" a="1"/>
  <c r="X269" i="25" s="1"/>
  <c r="X271" i="25" s="1"/>
  <c r="X173" i="25" s="1"/>
  <c r="X174" i="25" s="1"/>
  <c r="Y263" i="25"/>
  <c r="X501" i="25" a="1"/>
  <c r="X501" i="25" s="1"/>
  <c r="X503" i="25" s="1"/>
  <c r="X405" i="25" s="1"/>
  <c r="X406" i="25" s="1"/>
  <c r="Y495" i="25"/>
  <c r="AD465" i="25" a="1"/>
  <c r="AD465" i="25" s="1"/>
  <c r="AD467" i="25" s="1"/>
  <c r="AD403" i="25" s="1"/>
  <c r="AE459" i="25"/>
  <c r="Y483" i="25" a="1"/>
  <c r="Y483" i="25" s="1"/>
  <c r="Y485" i="25" s="1"/>
  <c r="Y404" i="25" s="1"/>
  <c r="Z477" i="25"/>
  <c r="AG441" i="25"/>
  <c r="AF447" i="25" a="1"/>
  <c r="AF447" i="25" s="1"/>
  <c r="AF449" i="25" s="1"/>
  <c r="AF402" i="25" s="1"/>
  <c r="AF233" i="25" a="1"/>
  <c r="AF233" i="25" s="1"/>
  <c r="AF235" i="25" s="1"/>
  <c r="AF171" i="25" s="1"/>
  <c r="AG227" i="25"/>
  <c r="AL191" i="25"/>
  <c r="AK197" i="25" a="1"/>
  <c r="AK197" i="25" s="1"/>
  <c r="AK199" i="25" s="1"/>
  <c r="AK169" i="25" s="1"/>
  <c r="Y139" i="25" a="1"/>
  <c r="Y139" i="25" s="1"/>
  <c r="Y141" i="25" s="1"/>
  <c r="Y60" i="25" s="1"/>
  <c r="Y62" i="25" s="1"/>
  <c r="Z133" i="25"/>
  <c r="AA371" i="25" a="1"/>
  <c r="AA371" i="25" s="1"/>
  <c r="AA373" i="25" s="1"/>
  <c r="AA292" i="25" s="1"/>
  <c r="AB365" i="25"/>
  <c r="Z389" i="25" a="1"/>
  <c r="Z389" i="25" s="1"/>
  <c r="Z391" i="25" s="1"/>
  <c r="Z293" i="25" s="1"/>
  <c r="Z294" i="25" s="1"/>
  <c r="AA383" i="25"/>
  <c r="AE215" i="25" a="1"/>
  <c r="AE215" i="25" s="1"/>
  <c r="AE217" i="25" s="1"/>
  <c r="AE170" i="25" s="1"/>
  <c r="AF209" i="25"/>
  <c r="AF85" i="25" a="1"/>
  <c r="AF85" i="25" s="1"/>
  <c r="AF87" i="25" s="1"/>
  <c r="AF57" i="25" s="1"/>
  <c r="AG79" i="25"/>
  <c r="AI151" i="25"/>
  <c r="AH157" i="25" a="1"/>
  <c r="AH157" i="25" s="1"/>
  <c r="AH159" i="25" s="1"/>
  <c r="AH61" i="25" s="1"/>
  <c r="AD103" i="25" l="1" a="1"/>
  <c r="AD103" i="25" s="1"/>
  <c r="AD105" i="25" s="1"/>
  <c r="AD58" i="25" s="1"/>
  <c r="AE97" i="25"/>
  <c r="AG335" i="25" a="1"/>
  <c r="AG335" i="25" s="1"/>
  <c r="AG337" i="25" s="1"/>
  <c r="AG290" i="25" s="1"/>
  <c r="AH329" i="25"/>
  <c r="Y269" i="25" a="1"/>
  <c r="Y269" i="25" s="1"/>
  <c r="Y271" i="25" s="1"/>
  <c r="Y173" i="25" s="1"/>
  <c r="Y174" i="25" s="1"/>
  <c r="Z263" i="25"/>
  <c r="AC245" i="25"/>
  <c r="AB251" i="25" a="1"/>
  <c r="AB251" i="25" s="1"/>
  <c r="AB253" i="25" s="1"/>
  <c r="AB172" i="25" s="1"/>
  <c r="Y501" i="25" a="1"/>
  <c r="Y501" i="25" s="1"/>
  <c r="Y503" i="25" s="1"/>
  <c r="Y405" i="25" s="1"/>
  <c r="Y406" i="25" s="1"/>
  <c r="Z495" i="25"/>
  <c r="AE465" i="25" a="1"/>
  <c r="AE465" i="25" s="1"/>
  <c r="AE467" i="25" s="1"/>
  <c r="AE403" i="25" s="1"/>
  <c r="AF459" i="25"/>
  <c r="Z483" i="25" a="1"/>
  <c r="Z483" i="25" s="1"/>
  <c r="Z485" i="25" s="1"/>
  <c r="Z404" i="25" s="1"/>
  <c r="AA477" i="25"/>
  <c r="AG447" i="25" a="1"/>
  <c r="AG447" i="25" s="1"/>
  <c r="AG449" i="25" s="1"/>
  <c r="AG402" i="25" s="1"/>
  <c r="AH441" i="25"/>
  <c r="AH227" i="25"/>
  <c r="AG233" i="25" a="1"/>
  <c r="AG233" i="25" s="1"/>
  <c r="AG235" i="25" s="1"/>
  <c r="AG171" i="25" s="1"/>
  <c r="AL197" i="25" a="1"/>
  <c r="AL197" i="25" s="1"/>
  <c r="AL199" i="25" s="1"/>
  <c r="AL169" i="25" s="1"/>
  <c r="AM191" i="25"/>
  <c r="AM197" i="25" s="1" a="1"/>
  <c r="AM197" i="25" s="1"/>
  <c r="AM199" i="25" s="1"/>
  <c r="AA389" i="25" a="1"/>
  <c r="AA389" i="25" s="1"/>
  <c r="AA391" i="25" s="1"/>
  <c r="AA293" i="25" s="1"/>
  <c r="AA294" i="25" s="1"/>
  <c r="AB383" i="25"/>
  <c r="AB371" i="25" a="1"/>
  <c r="AB371" i="25" s="1"/>
  <c r="AB373" i="25" s="1"/>
  <c r="AB292" i="25" s="1"/>
  <c r="AC365" i="25"/>
  <c r="AA133" i="25"/>
  <c r="Z139" i="25" a="1"/>
  <c r="Z139" i="25" s="1"/>
  <c r="Z141" i="25" s="1"/>
  <c r="Z60" i="25" s="1"/>
  <c r="Z62" i="25" s="1"/>
  <c r="AF215" i="25" a="1"/>
  <c r="AF215" i="25" s="1"/>
  <c r="AF217" i="25" s="1"/>
  <c r="AF170" i="25" s="1"/>
  <c r="AG209" i="25"/>
  <c r="AG85" i="25" a="1"/>
  <c r="AG85" i="25" s="1"/>
  <c r="AG87" i="25" s="1"/>
  <c r="AG57" i="25" s="1"/>
  <c r="AH79" i="25"/>
  <c r="AJ151" i="25"/>
  <c r="AI157" i="25" a="1"/>
  <c r="AI157" i="25" s="1"/>
  <c r="AI159" i="25" s="1"/>
  <c r="AI61" i="25" s="1"/>
  <c r="AE103" i="25" l="1" a="1"/>
  <c r="AE103" i="25" s="1"/>
  <c r="AE105" i="25" s="1"/>
  <c r="AE58" i="25" s="1"/>
  <c r="AF97" i="25"/>
  <c r="AH335" i="25" a="1"/>
  <c r="AH335" i="25" s="1"/>
  <c r="AH337" i="25" s="1"/>
  <c r="AH290" i="25" s="1"/>
  <c r="AI329" i="25"/>
  <c r="AC251" i="25" a="1"/>
  <c r="AC251" i="25" s="1"/>
  <c r="AC253" i="25" s="1"/>
  <c r="AC172" i="25" s="1"/>
  <c r="AD245" i="25"/>
  <c r="Z269" i="25" a="1"/>
  <c r="Z269" i="25" s="1"/>
  <c r="Z271" i="25" s="1"/>
  <c r="Z173" i="25" s="1"/>
  <c r="Z174" i="25" s="1"/>
  <c r="AA263" i="25"/>
  <c r="Z501" i="25" a="1"/>
  <c r="Z501" i="25" s="1"/>
  <c r="Z503" i="25" s="1"/>
  <c r="Z405" i="25" s="1"/>
  <c r="Z406" i="25" s="1"/>
  <c r="AA495" i="25"/>
  <c r="AG459" i="25"/>
  <c r="AF465" i="25" a="1"/>
  <c r="AF465" i="25" s="1"/>
  <c r="AF467" i="25" s="1"/>
  <c r="AF403" i="25" s="1"/>
  <c r="AA483" i="25" a="1"/>
  <c r="AA483" i="25" s="1"/>
  <c r="AA485" i="25" s="1"/>
  <c r="AA404" i="25" s="1"/>
  <c r="AB477" i="25"/>
  <c r="AH447" i="25" a="1"/>
  <c r="AH447" i="25" s="1"/>
  <c r="AH449" i="25" s="1"/>
  <c r="AH402" i="25" s="1"/>
  <c r="AI441" i="25"/>
  <c r="AH233" i="25" a="1"/>
  <c r="AH233" i="25" s="1"/>
  <c r="AH235" i="25" s="1"/>
  <c r="AH171" i="25" s="1"/>
  <c r="AI227" i="25"/>
  <c r="AM169" i="25"/>
  <c r="H169" i="25" s="1"/>
  <c r="H199" i="25"/>
  <c r="F197" i="25" s="1"/>
  <c r="E39" i="10" s="1"/>
  <c r="AB133" i="25"/>
  <c r="AA139" i="25" a="1"/>
  <c r="AA139" i="25" s="1"/>
  <c r="AA141" i="25" s="1"/>
  <c r="AA60" i="25" s="1"/>
  <c r="AA62" i="25" s="1"/>
  <c r="AC371" i="25" a="1"/>
  <c r="AC371" i="25" s="1"/>
  <c r="AC373" i="25" s="1"/>
  <c r="AC292" i="25" s="1"/>
  <c r="AD365" i="25"/>
  <c r="AB389" i="25" a="1"/>
  <c r="AB389" i="25" s="1"/>
  <c r="AB391" i="25" s="1"/>
  <c r="AB293" i="25" s="1"/>
  <c r="AB294" i="25" s="1"/>
  <c r="AC383" i="25"/>
  <c r="AG215" i="25" a="1"/>
  <c r="AG215" i="25" s="1"/>
  <c r="AG217" i="25" s="1"/>
  <c r="AG170" i="25" s="1"/>
  <c r="AH209" i="25"/>
  <c r="AI79" i="25"/>
  <c r="AH85" i="25" a="1"/>
  <c r="AH85" i="25" s="1"/>
  <c r="AH87" i="25" s="1"/>
  <c r="AK151" i="25"/>
  <c r="AJ157" i="25" a="1"/>
  <c r="AJ157" i="25" s="1"/>
  <c r="AJ159" i="25" s="1"/>
  <c r="AJ61" i="25" s="1"/>
  <c r="AG97" i="25" l="1"/>
  <c r="AF103" i="25" a="1"/>
  <c r="AF103" i="25" s="1"/>
  <c r="AF105" i="25" s="1"/>
  <c r="AF58" i="25" s="1"/>
  <c r="AJ329" i="25"/>
  <c r="AI335" i="25" a="1"/>
  <c r="AI335" i="25" s="1"/>
  <c r="AI337" i="25" s="1"/>
  <c r="AI290" i="25" s="1"/>
  <c r="AD251" i="25" a="1"/>
  <c r="AD251" i="25" s="1"/>
  <c r="AD253" i="25" s="1"/>
  <c r="AD172" i="25" s="1"/>
  <c r="AE245" i="25"/>
  <c r="AA269" i="25" a="1"/>
  <c r="AA269" i="25" s="1"/>
  <c r="AA271" i="25" s="1"/>
  <c r="AA173" i="25" s="1"/>
  <c r="AA174" i="25" s="1"/>
  <c r="AB263" i="25"/>
  <c r="AA501" i="25" a="1"/>
  <c r="AA501" i="25" s="1"/>
  <c r="AA503" i="25" s="1"/>
  <c r="AA405" i="25" s="1"/>
  <c r="AA406" i="25" s="1"/>
  <c r="AB495" i="25"/>
  <c r="AG465" i="25" a="1"/>
  <c r="AG465" i="25" s="1"/>
  <c r="AG467" i="25" s="1"/>
  <c r="AG403" i="25" s="1"/>
  <c r="AH459" i="25"/>
  <c r="AB483" i="25" a="1"/>
  <c r="AB483" i="25" s="1"/>
  <c r="AB485" i="25" s="1"/>
  <c r="AB404" i="25" s="1"/>
  <c r="AC477" i="25"/>
  <c r="AI447" i="25" a="1"/>
  <c r="AI447" i="25" s="1"/>
  <c r="AI449" i="25" s="1"/>
  <c r="AI402" i="25" s="1"/>
  <c r="AJ441" i="25"/>
  <c r="AJ227" i="25"/>
  <c r="AI233" i="25" a="1"/>
  <c r="AI233" i="25" s="1"/>
  <c r="AI235" i="25" s="1"/>
  <c r="AI171" i="25" s="1"/>
  <c r="AC389" i="25" a="1"/>
  <c r="AC389" i="25" s="1"/>
  <c r="AC391" i="25" s="1"/>
  <c r="AC293" i="25" s="1"/>
  <c r="AC294" i="25" s="1"/>
  <c r="AD383" i="25"/>
  <c r="AD371" i="25" a="1"/>
  <c r="AD371" i="25" s="1"/>
  <c r="AD373" i="25" s="1"/>
  <c r="AD292" i="25" s="1"/>
  <c r="AE365" i="25"/>
  <c r="AB139" i="25" a="1"/>
  <c r="AB139" i="25" s="1"/>
  <c r="AB141" i="25" s="1"/>
  <c r="AB60" i="25" s="1"/>
  <c r="AC133" i="25"/>
  <c r="AH215" i="25" a="1"/>
  <c r="AH215" i="25" s="1"/>
  <c r="AH217" i="25" s="1"/>
  <c r="AH170" i="25" s="1"/>
  <c r="AI209" i="25"/>
  <c r="AH57" i="25"/>
  <c r="AI85" i="25" a="1"/>
  <c r="AI85" i="25" s="1"/>
  <c r="AI87" i="25" s="1"/>
  <c r="AI57" i="25" s="1"/>
  <c r="AJ79" i="25"/>
  <c r="AL151" i="25"/>
  <c r="AK157" i="25" a="1"/>
  <c r="AK157" i="25" s="1"/>
  <c r="AK159" i="25" s="1"/>
  <c r="AK61" i="25" s="1"/>
  <c r="AG103" i="25" l="1" a="1"/>
  <c r="AG103" i="25" s="1"/>
  <c r="AG105" i="25" s="1"/>
  <c r="AG58" i="25" s="1"/>
  <c r="AH97" i="25"/>
  <c r="AK329" i="25"/>
  <c r="AJ335" i="25" a="1"/>
  <c r="AJ335" i="25" s="1"/>
  <c r="AJ337" i="25" s="1"/>
  <c r="AJ290" i="25" s="1"/>
  <c r="AC263" i="25"/>
  <c r="AB269" i="25" a="1"/>
  <c r="AB269" i="25" s="1"/>
  <c r="AB271" i="25" s="1"/>
  <c r="AB173" i="25" s="1"/>
  <c r="AB174" i="25" s="1"/>
  <c r="AF245" i="25"/>
  <c r="AE251" i="25" a="1"/>
  <c r="AE251" i="25" s="1"/>
  <c r="AE253" i="25" s="1"/>
  <c r="AE172" i="25" s="1"/>
  <c r="AC495" i="25"/>
  <c r="AB501" i="25" a="1"/>
  <c r="AB501" i="25" s="1"/>
  <c r="AB503" i="25" s="1"/>
  <c r="AB405" i="25" s="1"/>
  <c r="AB406" i="25" s="1"/>
  <c r="AH465" i="25" a="1"/>
  <c r="AH465" i="25" s="1"/>
  <c r="AH467" i="25" s="1"/>
  <c r="AH403" i="25" s="1"/>
  <c r="AI459" i="25"/>
  <c r="AC483" i="25" a="1"/>
  <c r="AC483" i="25" s="1"/>
  <c r="AC485" i="25" s="1"/>
  <c r="AC404" i="25" s="1"/>
  <c r="AD477" i="25"/>
  <c r="AJ447" i="25" a="1"/>
  <c r="AJ447" i="25" s="1"/>
  <c r="AJ449" i="25" s="1"/>
  <c r="AJ402" i="25" s="1"/>
  <c r="AK441" i="25"/>
  <c r="AJ233" i="25" a="1"/>
  <c r="AJ233" i="25" s="1"/>
  <c r="AJ235" i="25" s="1"/>
  <c r="AJ171" i="25" s="1"/>
  <c r="AK227" i="25"/>
  <c r="AB62" i="25"/>
  <c r="AD133" i="25"/>
  <c r="AC139" i="25" a="1"/>
  <c r="AC139" i="25" s="1"/>
  <c r="AC141" i="25" s="1"/>
  <c r="AC60" i="25" s="1"/>
  <c r="AC62" i="25" s="1"/>
  <c r="AE371" i="25" a="1"/>
  <c r="AE371" i="25" s="1"/>
  <c r="AE373" i="25" s="1"/>
  <c r="AE292" i="25" s="1"/>
  <c r="AF365" i="25"/>
  <c r="AD389" i="25" a="1"/>
  <c r="AD389" i="25" s="1"/>
  <c r="AD391" i="25" s="1"/>
  <c r="AD293" i="25" s="1"/>
  <c r="AD294" i="25" s="1"/>
  <c r="AE383" i="25"/>
  <c r="AJ209" i="25"/>
  <c r="AI215" i="25" a="1"/>
  <c r="AI215" i="25" s="1"/>
  <c r="AI217" i="25" s="1"/>
  <c r="AI170" i="25" s="1"/>
  <c r="AJ85" i="25" a="1"/>
  <c r="AJ85" i="25" s="1"/>
  <c r="AJ87" i="25" s="1"/>
  <c r="AJ57" i="25" s="1"/>
  <c r="AK79" i="25"/>
  <c r="AM151" i="25"/>
  <c r="AM157" i="25" s="1" a="1"/>
  <c r="AM157" i="25" s="1"/>
  <c r="AM159" i="25" s="1"/>
  <c r="AL157" i="25" a="1"/>
  <c r="AL157" i="25" s="1"/>
  <c r="AL159" i="25" s="1"/>
  <c r="AL61" i="25" s="1"/>
  <c r="AH103" i="25" l="1" a="1"/>
  <c r="AH103" i="25" s="1"/>
  <c r="AH105" i="25" s="1"/>
  <c r="AH58" i="25" s="1"/>
  <c r="AI97" i="25"/>
  <c r="AL329" i="25"/>
  <c r="AK335" i="25" a="1"/>
  <c r="AK335" i="25" s="1"/>
  <c r="AK337" i="25" s="1"/>
  <c r="AK290" i="25" s="1"/>
  <c r="AG245" i="25"/>
  <c r="AF251" i="25" a="1"/>
  <c r="AF251" i="25" s="1"/>
  <c r="AF253" i="25" s="1"/>
  <c r="AF172" i="25" s="1"/>
  <c r="AC269" i="25" a="1"/>
  <c r="AC269" i="25" s="1"/>
  <c r="AC271" i="25" s="1"/>
  <c r="AC173" i="25" s="1"/>
  <c r="AC174" i="25" s="1"/>
  <c r="AD263" i="25"/>
  <c r="AD495" i="25"/>
  <c r="AC501" i="25" a="1"/>
  <c r="AC501" i="25" s="1"/>
  <c r="AC503" i="25" s="1"/>
  <c r="AC405" i="25" s="1"/>
  <c r="AC406" i="25" s="1"/>
  <c r="AJ459" i="25"/>
  <c r="AI465" i="25" a="1"/>
  <c r="AI465" i="25" s="1"/>
  <c r="AI467" i="25" s="1"/>
  <c r="AI403" i="25" s="1"/>
  <c r="AD483" i="25" a="1"/>
  <c r="AD483" i="25" s="1"/>
  <c r="AD485" i="25" s="1"/>
  <c r="AD404" i="25" s="1"/>
  <c r="AE477" i="25"/>
  <c r="AL441" i="25"/>
  <c r="AK447" i="25" a="1"/>
  <c r="AK447" i="25" s="1"/>
  <c r="AK449" i="25" s="1"/>
  <c r="AK402" i="25" s="1"/>
  <c r="AK233" i="25" a="1"/>
  <c r="AK233" i="25" s="1"/>
  <c r="AK235" i="25" s="1"/>
  <c r="AK171" i="25" s="1"/>
  <c r="AL227" i="25"/>
  <c r="AE389" i="25" a="1"/>
  <c r="AE389" i="25" s="1"/>
  <c r="AE391" i="25" s="1"/>
  <c r="AE293" i="25" s="1"/>
  <c r="AE294" i="25" s="1"/>
  <c r="AF383" i="25"/>
  <c r="AD139" i="25" a="1"/>
  <c r="AD139" i="25" s="1"/>
  <c r="AD141" i="25" s="1"/>
  <c r="AE133" i="25"/>
  <c r="AF371" i="25" a="1"/>
  <c r="AF371" i="25" s="1"/>
  <c r="AF373" i="25" s="1"/>
  <c r="AF292" i="25" s="1"/>
  <c r="AG365" i="25"/>
  <c r="AJ215" i="25" a="1"/>
  <c r="AJ215" i="25" s="1"/>
  <c r="AJ217" i="25" s="1"/>
  <c r="AJ170" i="25" s="1"/>
  <c r="AK209" i="25"/>
  <c r="AK85" i="25" a="1"/>
  <c r="AK85" i="25" s="1"/>
  <c r="AK87" i="25" s="1"/>
  <c r="AK57" i="25" s="1"/>
  <c r="AL79" i="25"/>
  <c r="AM61" i="25"/>
  <c r="H159" i="25"/>
  <c r="AJ97" i="25" l="1"/>
  <c r="AI103" i="25" a="1"/>
  <c r="AI103" i="25" s="1"/>
  <c r="AI105" i="25" s="1"/>
  <c r="AI58" i="25" s="1"/>
  <c r="AL335" i="25" a="1"/>
  <c r="AL335" i="25" s="1"/>
  <c r="AL337" i="25" s="1"/>
  <c r="AL290" i="25" s="1"/>
  <c r="AM329" i="25"/>
  <c r="AM335" i="25" s="1" a="1"/>
  <c r="AM335" i="25" s="1"/>
  <c r="AM337" i="25" s="1"/>
  <c r="AE263" i="25"/>
  <c r="AD269" i="25" a="1"/>
  <c r="AD269" i="25" s="1"/>
  <c r="AD271" i="25" s="1"/>
  <c r="AD173" i="25" s="1"/>
  <c r="AD174" i="25" s="1"/>
  <c r="AG251" i="25" a="1"/>
  <c r="AG251" i="25" s="1"/>
  <c r="AG253" i="25" s="1"/>
  <c r="AG172" i="25" s="1"/>
  <c r="AH245" i="25"/>
  <c r="AE495" i="25"/>
  <c r="AD501" i="25" a="1"/>
  <c r="AD501" i="25" s="1"/>
  <c r="AD503" i="25" s="1"/>
  <c r="AD405" i="25" s="1"/>
  <c r="AD406" i="25" s="1"/>
  <c r="AJ465" i="25" a="1"/>
  <c r="AJ465" i="25" s="1"/>
  <c r="AJ467" i="25" s="1"/>
  <c r="AJ403" i="25" s="1"/>
  <c r="AK459" i="25"/>
  <c r="AF477" i="25"/>
  <c r="AE483" i="25" a="1"/>
  <c r="AE483" i="25" s="1"/>
  <c r="AE485" i="25" s="1"/>
  <c r="AE404" i="25" s="1"/>
  <c r="AM441" i="25"/>
  <c r="AM447" i="25" s="1" a="1"/>
  <c r="AM447" i="25" s="1"/>
  <c r="AM449" i="25" s="1"/>
  <c r="AM402" i="25" s="1"/>
  <c r="AL447" i="25" a="1"/>
  <c r="AL447" i="25" s="1"/>
  <c r="AL449" i="25" s="1"/>
  <c r="AL402" i="25" s="1"/>
  <c r="AM227" i="25"/>
  <c r="AM233" i="25" s="1" a="1"/>
  <c r="AM233" i="25" s="1"/>
  <c r="AM235" i="25" s="1"/>
  <c r="AM171" i="25" s="1"/>
  <c r="AL233" i="25" a="1"/>
  <c r="AL233" i="25" s="1"/>
  <c r="AL235" i="25" s="1"/>
  <c r="AL171" i="25" s="1"/>
  <c r="AG371" i="25" a="1"/>
  <c r="AG371" i="25" s="1"/>
  <c r="AG373" i="25" s="1"/>
  <c r="AG292" i="25" s="1"/>
  <c r="AH365" i="25"/>
  <c r="AF133" i="25"/>
  <c r="AE139" i="25" a="1"/>
  <c r="AE139" i="25" s="1"/>
  <c r="AE141" i="25" s="1"/>
  <c r="AE60" i="25" s="1"/>
  <c r="AE62" i="25" s="1"/>
  <c r="AD60" i="25"/>
  <c r="AF389" i="25" a="1"/>
  <c r="AF389" i="25" s="1"/>
  <c r="AF391" i="25" s="1"/>
  <c r="AF293" i="25" s="1"/>
  <c r="AF294" i="25" s="1"/>
  <c r="AG383" i="25"/>
  <c r="AL209" i="25"/>
  <c r="AK215" i="25" a="1"/>
  <c r="AK215" i="25" s="1"/>
  <c r="AK217" i="25" s="1"/>
  <c r="AK170" i="25" s="1"/>
  <c r="AM79" i="25"/>
  <c r="AM85" i="25" s="1" a="1"/>
  <c r="AM85" i="25" s="1"/>
  <c r="AM87" i="25" s="1"/>
  <c r="AM57" i="25" s="1"/>
  <c r="AL85" i="25" a="1"/>
  <c r="AL85" i="25" s="1"/>
  <c r="AL87" i="25" s="1"/>
  <c r="AL57" i="25" s="1"/>
  <c r="F157" i="25"/>
  <c r="H61" i="25"/>
  <c r="AK97" i="25" l="1"/>
  <c r="AJ103" i="25" a="1"/>
  <c r="AJ103" i="25" s="1"/>
  <c r="AJ105" i="25" s="1"/>
  <c r="AJ58" i="25" s="1"/>
  <c r="AM290" i="25"/>
  <c r="H290" i="25" s="1"/>
  <c r="H337" i="25"/>
  <c r="F335" i="25" s="1"/>
  <c r="AH251" i="25" a="1"/>
  <c r="AH251" i="25" s="1"/>
  <c r="AH253" i="25" s="1"/>
  <c r="AH172" i="25" s="1"/>
  <c r="AI245" i="25"/>
  <c r="AE269" i="25" a="1"/>
  <c r="AE269" i="25" s="1"/>
  <c r="AE271" i="25" s="1"/>
  <c r="AE173" i="25" s="1"/>
  <c r="AE174" i="25" s="1"/>
  <c r="AF263" i="25"/>
  <c r="AE501" i="25" a="1"/>
  <c r="AE501" i="25" s="1"/>
  <c r="AE503" i="25" s="1"/>
  <c r="AE405" i="25" s="1"/>
  <c r="AE406" i="25" s="1"/>
  <c r="AF495" i="25"/>
  <c r="AL459" i="25"/>
  <c r="AK465" i="25" a="1"/>
  <c r="AK465" i="25" s="1"/>
  <c r="AK467" i="25" s="1"/>
  <c r="AK403" i="25" s="1"/>
  <c r="AG477" i="25"/>
  <c r="AF483" i="25" a="1"/>
  <c r="AF483" i="25" s="1"/>
  <c r="AF485" i="25" s="1"/>
  <c r="AF404" i="25" s="1"/>
  <c r="H402" i="25"/>
  <c r="H449" i="25"/>
  <c r="F447" i="25" s="1"/>
  <c r="G40" i="10" s="1"/>
  <c r="H171" i="25"/>
  <c r="H235" i="25"/>
  <c r="F233" i="25" s="1"/>
  <c r="E41" i="10" s="1"/>
  <c r="AG389" i="25" a="1"/>
  <c r="AG389" i="25" s="1"/>
  <c r="AG391" i="25" s="1"/>
  <c r="AG293" i="25" s="1"/>
  <c r="AG294" i="25" s="1"/>
  <c r="AH383" i="25"/>
  <c r="AD62" i="25"/>
  <c r="AG133" i="25"/>
  <c r="AF139" i="25" a="1"/>
  <c r="AF139" i="25" s="1"/>
  <c r="AF141" i="25" s="1"/>
  <c r="AF60" i="25" s="1"/>
  <c r="AF62" i="25" s="1"/>
  <c r="AH371" i="25" a="1"/>
  <c r="AH371" i="25" s="1"/>
  <c r="AH373" i="25" s="1"/>
  <c r="AH292" i="25" s="1"/>
  <c r="AI365" i="25"/>
  <c r="F43" i="10"/>
  <c r="AM209" i="25"/>
  <c r="AM215" i="25" s="1" a="1"/>
  <c r="AM215" i="25" s="1"/>
  <c r="AM217" i="25" s="1"/>
  <c r="AL215" i="25" a="1"/>
  <c r="AL215" i="25" s="1"/>
  <c r="AL217" i="25" s="1"/>
  <c r="AL170" i="25" s="1"/>
  <c r="H87" i="25"/>
  <c r="F85" i="25" s="1"/>
  <c r="H57" i="25"/>
  <c r="AK103" i="25" l="1" a="1"/>
  <c r="AK103" i="25" s="1"/>
  <c r="AK105" i="25" s="1"/>
  <c r="AK58" i="25" s="1"/>
  <c r="AL97" i="25"/>
  <c r="AG263" i="25"/>
  <c r="AF269" i="25" a="1"/>
  <c r="AF269" i="25" s="1"/>
  <c r="AF271" i="25" s="1"/>
  <c r="AF173" i="25" s="1"/>
  <c r="AF174" i="25" s="1"/>
  <c r="AJ245" i="25"/>
  <c r="AI251" i="25" a="1"/>
  <c r="AI251" i="25" s="1"/>
  <c r="AI253" i="25" s="1"/>
  <c r="AI172" i="25" s="1"/>
  <c r="AF501" i="25" a="1"/>
  <c r="AF501" i="25" s="1"/>
  <c r="AF503" i="25" s="1"/>
  <c r="AF405" i="25" s="1"/>
  <c r="AF406" i="25" s="1"/>
  <c r="AG495" i="25"/>
  <c r="AL465" i="25" a="1"/>
  <c r="AL465" i="25" s="1"/>
  <c r="AL467" i="25" s="1"/>
  <c r="AM459" i="25"/>
  <c r="AM465" i="25" s="1" a="1"/>
  <c r="AM465" i="25" s="1"/>
  <c r="AM467" i="25" s="1"/>
  <c r="AM403" i="25" s="1"/>
  <c r="AG483" i="25" a="1"/>
  <c r="AG483" i="25" s="1"/>
  <c r="AG485" i="25" s="1"/>
  <c r="AG404" i="25" s="1"/>
  <c r="AH477" i="25"/>
  <c r="AI371" i="25" a="1"/>
  <c r="AI371" i="25" s="1"/>
  <c r="AI373" i="25" s="1"/>
  <c r="AI292" i="25" s="1"/>
  <c r="AJ365" i="25"/>
  <c r="AH133" i="25"/>
  <c r="AG139" i="25" a="1"/>
  <c r="AG139" i="25" s="1"/>
  <c r="AG141" i="25" s="1"/>
  <c r="AG60" i="25" s="1"/>
  <c r="AG62" i="25" s="1"/>
  <c r="AH389" i="25" a="1"/>
  <c r="AH389" i="25" s="1"/>
  <c r="AH391" i="25" s="1"/>
  <c r="AH293" i="25" s="1"/>
  <c r="AH294" i="25" s="1"/>
  <c r="AI383" i="25"/>
  <c r="F39" i="10"/>
  <c r="AM170" i="25"/>
  <c r="H217" i="25"/>
  <c r="F215" i="25" s="1"/>
  <c r="AL103" i="25" l="1" a="1"/>
  <c r="AL103" i="25" s="1"/>
  <c r="AL105" i="25" s="1"/>
  <c r="AM97" i="25"/>
  <c r="AM103" i="25" s="1" a="1"/>
  <c r="AM103" i="25" s="1"/>
  <c r="AM105" i="25" s="1"/>
  <c r="AM58" i="25" s="1"/>
  <c r="AJ251" i="25" a="1"/>
  <c r="AJ251" i="25" s="1"/>
  <c r="AJ253" i="25" s="1"/>
  <c r="AJ172" i="25" s="1"/>
  <c r="AK245" i="25"/>
  <c r="AG269" i="25" a="1"/>
  <c r="AG269" i="25" s="1"/>
  <c r="AG271" i="25" s="1"/>
  <c r="AG173" i="25" s="1"/>
  <c r="AG174" i="25" s="1"/>
  <c r="AH263" i="25"/>
  <c r="AG501" i="25" a="1"/>
  <c r="AG501" i="25" s="1"/>
  <c r="AG503" i="25" s="1"/>
  <c r="AG405" i="25" s="1"/>
  <c r="AG406" i="25" s="1"/>
  <c r="AH495" i="25"/>
  <c r="AL403" i="25"/>
  <c r="H403" i="25" s="1"/>
  <c r="H467" i="25"/>
  <c r="F465" i="25" s="1"/>
  <c r="G41" i="10" s="1"/>
  <c r="AH483" i="25" a="1"/>
  <c r="AH483" i="25" s="1"/>
  <c r="AH485" i="25" s="1"/>
  <c r="AH404" i="25" s="1"/>
  <c r="AI477" i="25"/>
  <c r="AI133" i="25"/>
  <c r="AH139" i="25" a="1"/>
  <c r="AH139" i="25" s="1"/>
  <c r="AH141" i="25" s="1"/>
  <c r="AH60" i="25" s="1"/>
  <c r="AI389" i="25" a="1"/>
  <c r="AI389" i="25" s="1"/>
  <c r="AI391" i="25" s="1"/>
  <c r="AI293" i="25" s="1"/>
  <c r="AI294" i="25" s="1"/>
  <c r="AJ383" i="25"/>
  <c r="AJ371" i="25" a="1"/>
  <c r="AJ371" i="25" s="1"/>
  <c r="AJ373" i="25" s="1"/>
  <c r="AJ292" i="25" s="1"/>
  <c r="AK365" i="25"/>
  <c r="E40" i="10"/>
  <c r="H170" i="25"/>
  <c r="AL58" i="25" l="1"/>
  <c r="H58" i="25" s="1"/>
  <c r="H105" i="25"/>
  <c r="F103" i="25" s="1"/>
  <c r="F40" i="10" s="1"/>
  <c r="AH269" i="25" a="1"/>
  <c r="AH269" i="25" s="1"/>
  <c r="AH271" i="25" s="1"/>
  <c r="AH173" i="25" s="1"/>
  <c r="AH174" i="25" s="1"/>
  <c r="AI263" i="25"/>
  <c r="AK251" i="25" a="1"/>
  <c r="AK251" i="25" s="1"/>
  <c r="AK253" i="25" s="1"/>
  <c r="AK172" i="25" s="1"/>
  <c r="AL245" i="25"/>
  <c r="AH501" i="25" a="1"/>
  <c r="AH501" i="25" s="1"/>
  <c r="AH503" i="25" s="1"/>
  <c r="AH405" i="25" s="1"/>
  <c r="AH406" i="25" s="1"/>
  <c r="AI495" i="25"/>
  <c r="AI483" i="25" a="1"/>
  <c r="AI483" i="25" s="1"/>
  <c r="AI485" i="25" s="1"/>
  <c r="AI404" i="25" s="1"/>
  <c r="AJ477" i="25"/>
  <c r="AK371" i="25" a="1"/>
  <c r="AK371" i="25" s="1"/>
  <c r="AK373" i="25" s="1"/>
  <c r="AK292" i="25" s="1"/>
  <c r="AL365" i="25"/>
  <c r="AJ389" i="25" a="1"/>
  <c r="AJ389" i="25" s="1"/>
  <c r="AJ391" i="25" s="1"/>
  <c r="AJ293" i="25" s="1"/>
  <c r="AJ294" i="25" s="1"/>
  <c r="AK383" i="25"/>
  <c r="AH62" i="25"/>
  <c r="AJ133" i="25"/>
  <c r="AI139" i="25" a="1"/>
  <c r="AI139" i="25" s="1"/>
  <c r="AI141" i="25" s="1"/>
  <c r="AI60" i="25" s="1"/>
  <c r="AI62" i="25" s="1"/>
  <c r="AL251" i="25" l="1" a="1"/>
  <c r="AL251" i="25" s="1"/>
  <c r="AL253" i="25" s="1"/>
  <c r="AL172" i="25" s="1"/>
  <c r="AM245" i="25"/>
  <c r="AM251" i="25" s="1" a="1"/>
  <c r="AM251" i="25" s="1"/>
  <c r="AM253" i="25" s="1"/>
  <c r="AM172" i="25" s="1"/>
  <c r="AI269" i="25" a="1"/>
  <c r="AI269" i="25" s="1"/>
  <c r="AI271" i="25" s="1"/>
  <c r="AI173" i="25" s="1"/>
  <c r="AI174" i="25" s="1"/>
  <c r="AJ263" i="25"/>
  <c r="AJ495" i="25"/>
  <c r="AI501" i="25" a="1"/>
  <c r="AI501" i="25" s="1"/>
  <c r="AI503" i="25" s="1"/>
  <c r="AI405" i="25" s="1"/>
  <c r="AI406" i="25" s="1"/>
  <c r="AJ483" i="25" a="1"/>
  <c r="AJ483" i="25" s="1"/>
  <c r="AJ485" i="25" s="1"/>
  <c r="AK477" i="25"/>
  <c r="AL371" i="25" a="1"/>
  <c r="AL371" i="25" s="1"/>
  <c r="AL373" i="25" s="1"/>
  <c r="AL292" i="25" s="1"/>
  <c r="AM365" i="25"/>
  <c r="AM371" i="25" s="1" a="1"/>
  <c r="AM371" i="25" s="1"/>
  <c r="AM373" i="25" s="1"/>
  <c r="AK133" i="25"/>
  <c r="AJ139" i="25" a="1"/>
  <c r="AJ139" i="25" s="1"/>
  <c r="AJ141" i="25" s="1"/>
  <c r="AJ60" i="25" s="1"/>
  <c r="AL383" i="25"/>
  <c r="AK389" i="25" a="1"/>
  <c r="AK389" i="25" s="1"/>
  <c r="AK391" i="25" s="1"/>
  <c r="AK293" i="25" s="1"/>
  <c r="AK294" i="25" s="1"/>
  <c r="H172" i="25" l="1"/>
  <c r="AJ269" i="25" a="1"/>
  <c r="AJ269" i="25" s="1"/>
  <c r="AJ271" i="25" s="1"/>
  <c r="AK263" i="25"/>
  <c r="H253" i="25"/>
  <c r="F251" i="25" s="1"/>
  <c r="E42" i="10" s="1"/>
  <c r="AJ501" i="25" a="1"/>
  <c r="AJ501" i="25" s="1"/>
  <c r="AJ503" i="25" s="1"/>
  <c r="AJ405" i="25" s="1"/>
  <c r="AK495" i="25"/>
  <c r="AL477" i="25"/>
  <c r="AK483" i="25" a="1"/>
  <c r="AK483" i="25" s="1"/>
  <c r="AK485" i="25" s="1"/>
  <c r="AK404" i="25" s="1"/>
  <c r="AJ404" i="25"/>
  <c r="AL389" i="25" a="1"/>
  <c r="AL389" i="25" s="1"/>
  <c r="AL391" i="25" s="1"/>
  <c r="AL293" i="25" s="1"/>
  <c r="AL294" i="25" s="1"/>
  <c r="AM383" i="25"/>
  <c r="AM389" i="25" s="1" a="1"/>
  <c r="AM389" i="25" s="1"/>
  <c r="AM391" i="25" s="1"/>
  <c r="AL133" i="25"/>
  <c r="AK139" i="25" a="1"/>
  <c r="AK139" i="25" s="1"/>
  <c r="AK141" i="25" s="1"/>
  <c r="AK60" i="25" s="1"/>
  <c r="AK62" i="25" s="1"/>
  <c r="AJ62" i="25"/>
  <c r="AM292" i="25"/>
  <c r="H292" i="25" s="1"/>
  <c r="H373" i="25"/>
  <c r="F371" i="25" s="1"/>
  <c r="AK269" i="25" l="1" a="1"/>
  <c r="AK269" i="25" s="1"/>
  <c r="AK271" i="25" s="1"/>
  <c r="AK173" i="25" s="1"/>
  <c r="AK174" i="25" s="1"/>
  <c r="AL263" i="25"/>
  <c r="AJ173" i="25"/>
  <c r="AJ406" i="25"/>
  <c r="AL495" i="25"/>
  <c r="AK501" i="25" a="1"/>
  <c r="AK501" i="25" s="1"/>
  <c r="AK503" i="25" s="1"/>
  <c r="AK405" i="25" s="1"/>
  <c r="AL483" i="25" a="1"/>
  <c r="AL483" i="25" s="1"/>
  <c r="AL485" i="25" s="1"/>
  <c r="AL404" i="25" s="1"/>
  <c r="AM477" i="25"/>
  <c r="AM483" i="25" s="1" a="1"/>
  <c r="AM483" i="25" s="1"/>
  <c r="AM485" i="25" s="1"/>
  <c r="AM404" i="25" s="1"/>
  <c r="AM133" i="25"/>
  <c r="AM139" i="25" s="1" a="1"/>
  <c r="AM139" i="25" s="1"/>
  <c r="AM141" i="25" s="1"/>
  <c r="AL139" i="25" a="1"/>
  <c r="AL139" i="25" s="1"/>
  <c r="AL141" i="25" s="1"/>
  <c r="AL60" i="25" s="1"/>
  <c r="AL62" i="25" s="1"/>
  <c r="AM293" i="25"/>
  <c r="H391" i="25"/>
  <c r="F389" i="25" s="1"/>
  <c r="AJ174" i="25" l="1"/>
  <c r="AL269" i="25" a="1"/>
  <c r="AL269" i="25" s="1"/>
  <c r="AL271" i="25" s="1"/>
  <c r="AM263" i="25"/>
  <c r="AM269" i="25" s="1" a="1"/>
  <c r="AM269" i="25" s="1"/>
  <c r="AM271" i="25" s="1"/>
  <c r="AM173" i="25" s="1"/>
  <c r="AM174" i="25" s="1"/>
  <c r="AM495" i="25"/>
  <c r="AM501" i="25" s="1" a="1"/>
  <c r="AM501" i="25" s="1"/>
  <c r="AM503" i="25" s="1"/>
  <c r="AM405" i="25" s="1"/>
  <c r="AM406" i="25" s="1"/>
  <c r="AL501" i="25" a="1"/>
  <c r="AL501" i="25" s="1"/>
  <c r="AL503" i="25" s="1"/>
  <c r="AL405" i="25" s="1"/>
  <c r="AK406" i="25"/>
  <c r="H404" i="25"/>
  <c r="H485" i="25"/>
  <c r="F483" i="25" s="1"/>
  <c r="G42" i="10" s="1"/>
  <c r="AM294" i="25"/>
  <c r="H293" i="25"/>
  <c r="H294" i="25" s="1"/>
  <c r="AM60" i="25"/>
  <c r="H141" i="25"/>
  <c r="F139" i="25" s="1"/>
  <c r="F42" i="10" s="1"/>
  <c r="AL173" i="25" l="1"/>
  <c r="H271" i="25"/>
  <c r="F269" i="25" s="1"/>
  <c r="E43" i="10" s="1"/>
  <c r="H405" i="25"/>
  <c r="H406" i="25" s="1"/>
  <c r="H277" i="25" s="1"/>
  <c r="H279" i="25" s="1"/>
  <c r="H11" i="25" s="1"/>
  <c r="AL406" i="25"/>
  <c r="H503" i="25"/>
  <c r="F501" i="25" s="1"/>
  <c r="G43" i="10" s="1"/>
  <c r="AM62" i="25"/>
  <c r="H60" i="25"/>
  <c r="H62" i="25" s="1"/>
  <c r="AL174" i="25" l="1"/>
  <c r="H173" i="25"/>
  <c r="H174" i="25" s="1"/>
  <c r="H45" i="25" s="1"/>
  <c r="H47" i="25" s="1"/>
  <c r="H10" i="25" s="1"/>
  <c r="E21" i="10" s="1" a="1"/>
  <c r="E21" i="10" s="1"/>
  <c r="D21" i="10" s="1"/>
  <c r="I19" i="26" l="1"/>
  <c r="I21" i="26" s="1"/>
  <c r="U19" i="26"/>
  <c r="U21" i="26" s="1"/>
  <c r="AG19" i="26"/>
  <c r="AG21" i="26" s="1"/>
  <c r="AI19" i="26"/>
  <c r="AI21" i="26" s="1"/>
  <c r="J19" i="26"/>
  <c r="J21" i="26" s="1"/>
  <c r="V19" i="26"/>
  <c r="V21" i="26" s="1"/>
  <c r="AH19" i="26"/>
  <c r="AH21" i="26" s="1"/>
  <c r="W19" i="26"/>
  <c r="W21" i="26" s="1"/>
  <c r="T19" i="26"/>
  <c r="T21" i="26" s="1"/>
  <c r="K19" i="26"/>
  <c r="K21" i="26" s="1"/>
  <c r="L19" i="26"/>
  <c r="L21" i="26" s="1"/>
  <c r="X19" i="26"/>
  <c r="X21" i="26" s="1"/>
  <c r="AJ19" i="26"/>
  <c r="AJ21" i="26" s="1"/>
  <c r="AD19" i="26"/>
  <c r="AD21" i="26" s="1"/>
  <c r="M19" i="26"/>
  <c r="M21" i="26" s="1"/>
  <c r="Y19" i="26"/>
  <c r="Y21" i="26" s="1"/>
  <c r="AK19" i="26"/>
  <c r="AK21" i="26" s="1"/>
  <c r="R19" i="26"/>
  <c r="R21" i="26" s="1"/>
  <c r="N19" i="26"/>
  <c r="N21" i="26" s="1"/>
  <c r="Z19" i="26"/>
  <c r="Z21" i="26" s="1"/>
  <c r="H19" i="26"/>
  <c r="H21" i="26" s="1"/>
  <c r="F21" i="26" s="1"/>
  <c r="AF19" i="26"/>
  <c r="AF21" i="26" s="1"/>
  <c r="O19" i="26"/>
  <c r="O21" i="26" s="1"/>
  <c r="AA19" i="26"/>
  <c r="AA21" i="26" s="1"/>
  <c r="AE19" i="26"/>
  <c r="AE21" i="26" s="1"/>
  <c r="P19" i="26"/>
  <c r="P21" i="26" s="1"/>
  <c r="AB19" i="26"/>
  <c r="AB21" i="26" s="1"/>
  <c r="Q19" i="26"/>
  <c r="Q21" i="26" s="1"/>
  <c r="AC19" i="26"/>
  <c r="AC21" i="26" s="1"/>
  <c r="S19" i="26"/>
  <c r="S21" i="2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<sst xmlns="http://schemas.openxmlformats.org/spreadsheetml/2006/main" count="650" uniqueCount="194">
  <si>
    <t>Bulk water LRMC model</t>
  </si>
  <si>
    <t>Cover Page</t>
  </si>
  <si>
    <t xml:space="preserve">This model template enables users to calculate the LRMC of bulk water supply using the AIC and Turvey / Pertubation approaches. It should be read in conjunction with the LRMC guidance. </t>
  </si>
  <si>
    <t>Structure of the bulk water LRMC model</t>
  </si>
  <si>
    <t>The wastewater LRMC model follows the following structure:</t>
  </si>
  <si>
    <r>
      <t>·</t>
    </r>
    <r>
      <rPr>
        <sz val="7"/>
        <color theme="1"/>
        <rFont val="Times New Roman"/>
        <family val="1"/>
      </rPr>
      <t xml:space="preserve">         </t>
    </r>
    <r>
      <rPr>
        <b/>
        <sz val="11"/>
        <color theme="1"/>
        <rFont val="Public Sans Light"/>
      </rPr>
      <t xml:space="preserve">Dashboard </t>
    </r>
    <r>
      <rPr>
        <sz val="11"/>
        <color theme="1"/>
        <rFont val="Public Sans Light"/>
      </rPr>
      <t>– the dashboard presents the results of the AIC and Turvey methods for calculating LRMC and allows for sensitivity testing.</t>
    </r>
  </si>
  <si>
    <r>
      <t>·</t>
    </r>
    <r>
      <rPr>
        <sz val="7"/>
        <color theme="1"/>
        <rFont val="Times New Roman"/>
        <family val="1"/>
      </rPr>
      <t xml:space="preserve">         </t>
    </r>
    <r>
      <rPr>
        <b/>
        <sz val="11"/>
        <color theme="1"/>
        <rFont val="Public Sans Light"/>
      </rPr>
      <t xml:space="preserve">Example - Application of LRMC - </t>
    </r>
    <r>
      <rPr>
        <sz val="11"/>
        <color theme="1"/>
        <rFont val="Public Sans Light"/>
      </rPr>
      <t>steps through an example application of LRMC.</t>
    </r>
  </si>
  <si>
    <r>
      <t>·</t>
    </r>
    <r>
      <rPr>
        <sz val="7"/>
        <color theme="1"/>
        <rFont val="Times New Roman"/>
        <family val="1"/>
      </rPr>
      <t xml:space="preserve">         </t>
    </r>
    <r>
      <rPr>
        <b/>
        <sz val="11"/>
        <color theme="1"/>
        <rFont val="Public Sans Light"/>
      </rPr>
      <t>Bulk water LRMC</t>
    </r>
    <r>
      <rPr>
        <sz val="11"/>
        <color theme="1"/>
        <rFont val="Public Sans Light"/>
      </rPr>
      <t xml:space="preserve"> – the LRMC calculation tab provides the methodology and details key steps in calculating LRMC using the AIC and Turvey methods.</t>
    </r>
  </si>
  <si>
    <r>
      <t>·</t>
    </r>
    <r>
      <rPr>
        <sz val="7"/>
        <color theme="1"/>
        <rFont val="Times New Roman"/>
        <family val="1"/>
      </rPr>
      <t xml:space="preserve">         </t>
    </r>
    <r>
      <rPr>
        <b/>
        <sz val="11"/>
        <color theme="1"/>
        <rFont val="Public Sans Light"/>
      </rPr>
      <t>Expenditure calculations</t>
    </r>
    <r>
      <rPr>
        <sz val="11"/>
        <color theme="1"/>
        <rFont val="Public Sans Light"/>
      </rPr>
      <t xml:space="preserve"> – the expenditure presents the capital expenditure (including annuities of investments) and operating expenditure over the modelling period.</t>
    </r>
  </si>
  <si>
    <r>
      <t>·</t>
    </r>
    <r>
      <rPr>
        <sz val="7"/>
        <color theme="1"/>
        <rFont val="Times New Roman"/>
        <family val="1"/>
      </rPr>
      <t xml:space="preserve">         </t>
    </r>
    <r>
      <rPr>
        <b/>
        <sz val="11"/>
        <color theme="1"/>
        <rFont val="Public Sans Light"/>
      </rPr>
      <t xml:space="preserve">Assumptions </t>
    </r>
    <r>
      <rPr>
        <sz val="11"/>
        <color theme="1"/>
        <rFont val="Public Sans Light"/>
      </rPr>
      <t xml:space="preserve">– the assumptions tab enables users to enter key inputs and underlying assumptions, including asset specific assumptions such as lead time and asset life, and assumptions that vary over time, including estimates of asset yield/capacity and demand.  </t>
    </r>
  </si>
  <si>
    <t>Format of the model</t>
  </si>
  <si>
    <r>
      <rPr>
        <b/>
        <sz val="11"/>
        <color theme="1"/>
        <rFont val="Open Sans"/>
        <family val="2"/>
      </rPr>
      <t>Input cell -</t>
    </r>
    <r>
      <rPr>
        <sz val="11"/>
        <color theme="1"/>
        <rFont val="Open Sans"/>
        <family val="2"/>
      </rPr>
      <t xml:space="preserve"> the user can change the assumptions in these cells. This can include cells to be ‘updated’ as described above or cells that allow users to pick an input from a drop-down list using the ‘toggle’ function. </t>
    </r>
  </si>
  <si>
    <r>
      <rPr>
        <b/>
        <sz val="11"/>
        <color theme="1"/>
        <rFont val="Open Sans"/>
        <family val="2"/>
      </rPr>
      <t>Calculation cell -</t>
    </r>
    <r>
      <rPr>
        <sz val="11"/>
        <color theme="1"/>
        <rFont val="Open Sans"/>
        <family val="2"/>
      </rPr>
      <t xml:space="preserve"> cells that can be varied are coloured light blue, Importantly, the cells in white should not be updated (they include calculations that will remain the same).</t>
    </r>
  </si>
  <si>
    <t>Updating the bulk water LRMC model</t>
  </si>
  <si>
    <t>As noted in the LRMC guidance, we recommend updating the AIC and Turvey LRMC estimates regularly (ideally once a year or at least as part of the broader long-term water and wastewater system planning processes) to ensure they are based on the best available information and accurately reflect the constraints and opportunities in the bulk, non-bulk and wastewater system.</t>
  </si>
  <si>
    <t>Updating the models involves the following key steps.</t>
  </si>
  <si>
    <r>
      <t>·</t>
    </r>
    <r>
      <rPr>
        <sz val="7"/>
        <color theme="1"/>
        <rFont val="Times New Roman"/>
        <family val="1"/>
      </rPr>
      <t xml:space="preserve">         </t>
    </r>
    <r>
      <rPr>
        <b/>
        <sz val="11"/>
        <color theme="1"/>
        <rFont val="Public Sans Light"/>
      </rPr>
      <t>Update the years of analysis</t>
    </r>
    <r>
      <rPr>
        <sz val="11"/>
        <color theme="1"/>
        <rFont val="Public Sans Light"/>
      </rPr>
      <t xml:space="preserve"> in cells H15 and H16 of the assumptions tab (blue tab).</t>
    </r>
  </si>
  <si>
    <r>
      <t>·</t>
    </r>
    <r>
      <rPr>
        <sz val="7"/>
        <color theme="1"/>
        <rFont val="Times New Roman"/>
        <family val="1"/>
      </rPr>
      <t xml:space="preserve">         </t>
    </r>
    <r>
      <rPr>
        <b/>
        <sz val="11"/>
        <color theme="1"/>
        <rFont val="Public Sans Light"/>
      </rPr>
      <t xml:space="preserve">Update base year dollars </t>
    </r>
    <r>
      <rPr>
        <sz val="11"/>
        <color theme="1"/>
        <rFont val="Public Sans Light"/>
      </rPr>
      <t>in cell H19 of the assumptions tab.</t>
    </r>
  </si>
  <si>
    <r>
      <t>·</t>
    </r>
    <r>
      <rPr>
        <sz val="7"/>
        <color theme="1"/>
        <rFont val="Times New Roman"/>
        <family val="1"/>
      </rPr>
      <t xml:space="preserve">         </t>
    </r>
    <r>
      <rPr>
        <b/>
        <sz val="11"/>
        <color theme="1"/>
        <rFont val="Public Sans Light"/>
      </rPr>
      <t>Update future investments</t>
    </r>
    <r>
      <rPr>
        <sz val="11"/>
        <color theme="1"/>
        <rFont val="Public Sans Light"/>
      </rPr>
      <t xml:space="preserve"> in the assumptions tab by</t>
    </r>
    <r>
      <rPr>
        <b/>
        <sz val="11"/>
        <color theme="1"/>
        <rFont val="Public Sans Light"/>
      </rPr>
      <t>:</t>
    </r>
  </si>
  <si>
    <r>
      <t>·</t>
    </r>
    <r>
      <rPr>
        <sz val="7"/>
        <color theme="1"/>
        <rFont val="Times New Roman"/>
        <family val="1"/>
      </rPr>
      <t xml:space="preserve">         </t>
    </r>
    <r>
      <rPr>
        <b/>
        <sz val="11"/>
        <color theme="1"/>
        <rFont val="Public Sans Light"/>
      </rPr>
      <t xml:space="preserve">Updating asset augmentation names </t>
    </r>
    <r>
      <rPr>
        <sz val="11"/>
        <color theme="1"/>
        <rFont val="Public Sans Light"/>
      </rPr>
      <t>in cell C65-69.</t>
    </r>
  </si>
  <si>
    <r>
      <t>·</t>
    </r>
    <r>
      <rPr>
        <sz val="7"/>
        <color theme="1"/>
        <rFont val="Times New Roman"/>
        <family val="1"/>
      </rPr>
      <t xml:space="preserve">         </t>
    </r>
    <r>
      <rPr>
        <b/>
        <sz val="11"/>
        <color theme="1"/>
        <rFont val="Public Sans Light"/>
      </rPr>
      <t xml:space="preserve">Update lead time </t>
    </r>
    <r>
      <rPr>
        <sz val="11"/>
        <color theme="1"/>
        <rFont val="Public Sans Light"/>
      </rPr>
      <t>of each asset augmentation</t>
    </r>
    <r>
      <rPr>
        <b/>
        <sz val="11"/>
        <color theme="1"/>
        <rFont val="Public Sans Light"/>
      </rPr>
      <t xml:space="preserve"> </t>
    </r>
    <r>
      <rPr>
        <sz val="11"/>
        <color theme="1"/>
        <rFont val="Public Sans Light"/>
      </rPr>
      <t>in cells</t>
    </r>
    <r>
      <rPr>
        <b/>
        <sz val="11"/>
        <color theme="1"/>
        <rFont val="Public Sans Light"/>
      </rPr>
      <t xml:space="preserve"> </t>
    </r>
    <r>
      <rPr>
        <sz val="11"/>
        <color theme="1"/>
        <rFont val="Public Sans Light"/>
      </rPr>
      <t>E65-69.</t>
    </r>
  </si>
  <si>
    <r>
      <t>·</t>
    </r>
    <r>
      <rPr>
        <sz val="7"/>
        <color theme="1"/>
        <rFont val="Times New Roman"/>
        <family val="1"/>
      </rPr>
      <t xml:space="preserve">         </t>
    </r>
    <r>
      <rPr>
        <b/>
        <sz val="11"/>
        <color theme="1"/>
        <rFont val="Public Sans Light"/>
      </rPr>
      <t xml:space="preserve">Update asset life </t>
    </r>
    <r>
      <rPr>
        <sz val="11"/>
        <color theme="1"/>
        <rFont val="Public Sans Light"/>
      </rPr>
      <t>of</t>
    </r>
    <r>
      <rPr>
        <b/>
        <sz val="11"/>
        <color theme="1"/>
        <rFont val="Public Sans Light"/>
      </rPr>
      <t xml:space="preserve"> </t>
    </r>
    <r>
      <rPr>
        <sz val="11"/>
        <color theme="1"/>
        <rFont val="Public Sans Light"/>
      </rPr>
      <t>each asset augmentation</t>
    </r>
    <r>
      <rPr>
        <b/>
        <sz val="11"/>
        <color theme="1"/>
        <rFont val="Public Sans Light"/>
      </rPr>
      <t xml:space="preserve"> </t>
    </r>
    <r>
      <rPr>
        <sz val="11"/>
        <color theme="1"/>
        <rFont val="Public Sans Light"/>
      </rPr>
      <t>in cells</t>
    </r>
    <r>
      <rPr>
        <b/>
        <sz val="11"/>
        <color theme="1"/>
        <rFont val="Public Sans Light"/>
      </rPr>
      <t xml:space="preserve"> </t>
    </r>
    <r>
      <rPr>
        <sz val="11"/>
        <color theme="1"/>
        <rFont val="Public Sans Light"/>
      </rPr>
      <t>F65-69.</t>
    </r>
  </si>
  <si>
    <r>
      <t>·</t>
    </r>
    <r>
      <rPr>
        <sz val="7"/>
        <color theme="1"/>
        <rFont val="Times New Roman"/>
        <family val="1"/>
      </rPr>
      <t xml:space="preserve">         </t>
    </r>
    <r>
      <rPr>
        <b/>
        <sz val="11"/>
        <color theme="1"/>
        <rFont val="Public Sans Light"/>
      </rPr>
      <t xml:space="preserve">Update climate change scenarios </t>
    </r>
    <r>
      <rPr>
        <sz val="11"/>
        <color theme="1"/>
        <rFont val="Public Sans Light"/>
      </rPr>
      <t>for each asset augmentation in rows 65-69 in columns I, J and K.</t>
    </r>
  </si>
  <si>
    <r>
      <t>·</t>
    </r>
    <r>
      <rPr>
        <sz val="7"/>
        <color theme="1"/>
        <rFont val="Times New Roman"/>
        <family val="1"/>
      </rPr>
      <t xml:space="preserve">         </t>
    </r>
    <r>
      <rPr>
        <b/>
        <sz val="11"/>
        <color theme="1"/>
        <rFont val="Public Sans Light"/>
      </rPr>
      <t xml:space="preserve">Update capital expenditure </t>
    </r>
    <r>
      <rPr>
        <sz val="11"/>
        <color theme="1"/>
        <rFont val="Public Sans Light"/>
      </rPr>
      <t>for each asset augmentation in rows 75-79.</t>
    </r>
  </si>
  <si>
    <r>
      <t>·</t>
    </r>
    <r>
      <rPr>
        <sz val="7"/>
        <color theme="1"/>
        <rFont val="Times New Roman"/>
        <family val="1"/>
      </rPr>
      <t xml:space="preserve">         </t>
    </r>
    <r>
      <rPr>
        <b/>
        <sz val="11"/>
        <color theme="1"/>
        <rFont val="Public Sans Light"/>
      </rPr>
      <t xml:space="preserve">Update operating expenditure for each asset augmentation in </t>
    </r>
    <r>
      <rPr>
        <sz val="11"/>
        <color theme="1"/>
        <rFont val="Public Sans Light"/>
      </rPr>
      <t>rows 86-90.</t>
    </r>
  </si>
  <si>
    <r>
      <t>·</t>
    </r>
    <r>
      <rPr>
        <sz val="7"/>
        <color theme="1"/>
        <rFont val="Times New Roman"/>
        <family val="1"/>
      </rPr>
      <t xml:space="preserve">         </t>
    </r>
    <r>
      <rPr>
        <b/>
        <sz val="11"/>
        <color theme="1"/>
        <rFont val="Public Sans Light"/>
      </rPr>
      <t>Update assumptions that vary over time</t>
    </r>
    <r>
      <rPr>
        <sz val="11"/>
        <color theme="1"/>
        <rFont val="Public Sans Light"/>
      </rPr>
      <t xml:space="preserve"> in the assumptions tab:</t>
    </r>
  </si>
  <si>
    <r>
      <t>·</t>
    </r>
    <r>
      <rPr>
        <sz val="7"/>
        <color theme="1"/>
        <rFont val="Times New Roman"/>
        <family val="1"/>
      </rPr>
      <t xml:space="preserve">         </t>
    </r>
    <r>
      <rPr>
        <b/>
        <sz val="11"/>
        <color theme="1"/>
        <rFont val="Public Sans Light"/>
      </rPr>
      <t xml:space="preserve">Update existing yield </t>
    </r>
    <r>
      <rPr>
        <sz val="11"/>
        <color theme="1"/>
        <rFont val="Public Sans Light"/>
      </rPr>
      <t>in rows 54-56.</t>
    </r>
  </si>
  <si>
    <r>
      <t>·</t>
    </r>
    <r>
      <rPr>
        <sz val="7"/>
        <color theme="1"/>
        <rFont val="Times New Roman"/>
        <family val="1"/>
      </rPr>
      <t xml:space="preserve">         </t>
    </r>
    <r>
      <rPr>
        <b/>
        <sz val="11"/>
        <color theme="1"/>
        <rFont val="Public Sans Light"/>
      </rPr>
      <t>Update demand forecasts</t>
    </r>
    <r>
      <rPr>
        <sz val="11"/>
        <color theme="1"/>
        <rFont val="Public Sans Light"/>
      </rPr>
      <t xml:space="preserve"> in rows 41-43.</t>
    </r>
  </si>
  <si>
    <r>
      <t>·</t>
    </r>
    <r>
      <rPr>
        <sz val="7"/>
        <color theme="1"/>
        <rFont val="Times New Roman"/>
        <family val="1"/>
      </rPr>
      <t xml:space="preserve">         </t>
    </r>
    <r>
      <rPr>
        <b/>
        <sz val="11"/>
        <color theme="1"/>
        <rFont val="Public Sans Light"/>
      </rPr>
      <t>Update estimates of demand</t>
    </r>
    <r>
      <rPr>
        <sz val="11"/>
        <color theme="1"/>
        <rFont val="Public Sans Light"/>
      </rPr>
      <t xml:space="preserve"> in rows 41, 42 and 43 of the assumption tab.</t>
    </r>
  </si>
  <si>
    <r>
      <t>·</t>
    </r>
    <r>
      <rPr>
        <sz val="7"/>
        <color theme="1"/>
        <rFont val="Times New Roman"/>
        <family val="1"/>
      </rPr>
      <t xml:space="preserve">         </t>
    </r>
    <r>
      <rPr>
        <b/>
        <sz val="11"/>
        <color theme="1"/>
        <rFont val="Public Sans Light"/>
      </rPr>
      <t xml:space="preserve">Update the ‘shock’ volume </t>
    </r>
    <r>
      <rPr>
        <sz val="11"/>
        <color theme="1"/>
        <rFont val="Public Sans Light"/>
      </rPr>
      <t>on the Dashboard tab for the Turvey method in cell F16.</t>
    </r>
  </si>
  <si>
    <t>Dashboard</t>
  </si>
  <si>
    <t>Global scenario</t>
  </si>
  <si>
    <t>Discount rate</t>
  </si>
  <si>
    <t>discountrate</t>
  </si>
  <si>
    <t>%</t>
  </si>
  <si>
    <t>Choose scenarios here</t>
  </si>
  <si>
    <t>Climate Change Scenario</t>
  </si>
  <si>
    <t>climatesensitivity</t>
  </si>
  <si>
    <t>Medium climate change</t>
  </si>
  <si>
    <t>Cost sensitivities</t>
  </si>
  <si>
    <t>costsensitivity</t>
  </si>
  <si>
    <t>Shock to demand (for Turvey)</t>
  </si>
  <si>
    <t>shock</t>
  </si>
  <si>
    <t>GL</t>
  </si>
  <si>
    <t xml:space="preserve"> LRMC of water supply ($FY24/kL)</t>
  </si>
  <si>
    <t xml:space="preserve">Average </t>
  </si>
  <si>
    <t>AIC</t>
  </si>
  <si>
    <t>Turvey</t>
  </si>
  <si>
    <t>LRMC</t>
  </si>
  <si>
    <t xml:space="preserve">Comparison of construction timing </t>
  </si>
  <si>
    <t>No growth in demand</t>
  </si>
  <si>
    <t xml:space="preserve">Forecast growth in demand </t>
  </si>
  <si>
    <t>Higher demand (Turvey shock)</t>
  </si>
  <si>
    <t>Application of LRMC</t>
  </si>
  <si>
    <t>LRMC Approach</t>
  </si>
  <si>
    <t>Model count</t>
  </si>
  <si>
    <t>Year start</t>
  </si>
  <si>
    <t>Year end</t>
  </si>
  <si>
    <t>UoM</t>
  </si>
  <si>
    <t>NPV</t>
  </si>
  <si>
    <t>Volume of water saved</t>
  </si>
  <si>
    <t>kl</t>
  </si>
  <si>
    <t>LRMC of water</t>
  </si>
  <si>
    <t>$FY24/kl</t>
  </si>
  <si>
    <t>Water saved</t>
  </si>
  <si>
    <t>Value of water saved</t>
  </si>
  <si>
    <t>LRMC calculations</t>
  </si>
  <si>
    <t>LRMC estimates</t>
  </si>
  <si>
    <t>$/kL</t>
  </si>
  <si>
    <t>Forecast demand</t>
  </si>
  <si>
    <t>Constant demand</t>
  </si>
  <si>
    <t>Shocked demand</t>
  </si>
  <si>
    <t>Yield to meet Forecast demand</t>
  </si>
  <si>
    <t>Yield to meet shocked demand</t>
  </si>
  <si>
    <t>Difference in PV of expenditure</t>
  </si>
  <si>
    <t>$</t>
  </si>
  <si>
    <t>Difference in PV of volumes</t>
  </si>
  <si>
    <t>kL</t>
  </si>
  <si>
    <t>Expenditure -forecast growth in demand</t>
  </si>
  <si>
    <t>Check yield above demand</t>
  </si>
  <si>
    <t>GL/year</t>
  </si>
  <si>
    <t>Expenditure</t>
  </si>
  <si>
    <t>Total expenditure</t>
  </si>
  <si>
    <t>Cost of the existing system</t>
  </si>
  <si>
    <t>Existing yield</t>
  </si>
  <si>
    <t>Cost of existing yield</t>
  </si>
  <si>
    <t>$FY24/GL</t>
  </si>
  <si>
    <t>Trigger point</t>
  </si>
  <si>
    <t>Less than the tipping point</t>
  </si>
  <si>
    <t>Previously passed the tipping point</t>
  </si>
  <si>
    <t>Deferrals</t>
  </si>
  <si>
    <t>Trigger annuity</t>
  </si>
  <si>
    <t>Annuity count</t>
  </si>
  <si>
    <t>Years since activation</t>
  </si>
  <si>
    <t>Asset life check</t>
  </si>
  <si>
    <t>Model year check</t>
  </si>
  <si>
    <t>Contribution to system yield</t>
  </si>
  <si>
    <t>Begin construction</t>
  </si>
  <si>
    <t>Capital expenditure (annuity)</t>
  </si>
  <si>
    <t>Operating expenditure</t>
  </si>
  <si>
    <t>Expenditure - no growth in demand</t>
  </si>
  <si>
    <t>Expenditure - shocked demand</t>
  </si>
  <si>
    <t>Capital expenditure</t>
  </si>
  <si>
    <t>Lead Time</t>
  </si>
  <si>
    <t xml:space="preserve"> Asset life</t>
  </si>
  <si>
    <t>t</t>
  </si>
  <si>
    <t>t+1</t>
  </si>
  <si>
    <t>t+2</t>
  </si>
  <si>
    <t>t+3</t>
  </si>
  <si>
    <t>t+4</t>
  </si>
  <si>
    <t>t+5</t>
  </si>
  <si>
    <t>t+6</t>
  </si>
  <si>
    <t>t+7</t>
  </si>
  <si>
    <t>t+8</t>
  </si>
  <si>
    <t>t+9</t>
  </si>
  <si>
    <t>t+10</t>
  </si>
  <si>
    <t>t+11</t>
  </si>
  <si>
    <t>t+12</t>
  </si>
  <si>
    <t>t+13</t>
  </si>
  <si>
    <t>t+14</t>
  </si>
  <si>
    <t>t+15</t>
  </si>
  <si>
    <t>t+16</t>
  </si>
  <si>
    <t>t+17</t>
  </si>
  <si>
    <t>t+18</t>
  </si>
  <si>
    <t>t+19</t>
  </si>
  <si>
    <t>t+20</t>
  </si>
  <si>
    <t>t+21</t>
  </si>
  <si>
    <t>t+22</t>
  </si>
  <si>
    <t>t+23</t>
  </si>
  <si>
    <t>t+24</t>
  </si>
  <si>
    <t>t+25</t>
  </si>
  <si>
    <t>t+26</t>
  </si>
  <si>
    <t>t+27</t>
  </si>
  <si>
    <t>t+28</t>
  </si>
  <si>
    <t>t+29</t>
  </si>
  <si>
    <t>t+30</t>
  </si>
  <si>
    <t>Capex incl. cost sensitivity</t>
  </si>
  <si>
    <t>Capex Annuities (per year)</t>
  </si>
  <si>
    <t>Cumulative Capex Annuities (per year)</t>
  </si>
  <si>
    <t>Capex</t>
  </si>
  <si>
    <t xml:space="preserve">Operating expenditure </t>
  </si>
  <si>
    <t>Yield (GL)</t>
  </si>
  <si>
    <t>Augmentation Operating Expenditure (incl. sensitivity)</t>
  </si>
  <si>
    <t>Assumptions</t>
  </si>
  <si>
    <t>Name</t>
  </si>
  <si>
    <t>Adopted value</t>
  </si>
  <si>
    <t>Low</t>
  </si>
  <si>
    <t>Medium</t>
  </si>
  <si>
    <t>High</t>
  </si>
  <si>
    <t>Source</t>
  </si>
  <si>
    <t>Cost sensitivity</t>
  </si>
  <si>
    <t>Model timeline</t>
  </si>
  <si>
    <t>First financial year start</t>
  </si>
  <si>
    <t>firstfinyearstart</t>
  </si>
  <si>
    <t>First financial year end</t>
  </si>
  <si>
    <t>firstfinyearend</t>
  </si>
  <si>
    <t>First financial year (ending June 30)</t>
  </si>
  <si>
    <t>ModelFyStart</t>
  </si>
  <si>
    <t>Last financial year (ending June 30)</t>
  </si>
  <si>
    <t>ModelFyEnd</t>
  </si>
  <si>
    <t>Dollars base year</t>
  </si>
  <si>
    <t>$ base year</t>
  </si>
  <si>
    <t>FY$24</t>
  </si>
  <si>
    <t>Assumptions that vary over time</t>
  </si>
  <si>
    <t>Start date</t>
  </si>
  <si>
    <t>End date</t>
  </si>
  <si>
    <t>Days</t>
  </si>
  <si>
    <t xml:space="preserve">Demand </t>
  </si>
  <si>
    <t>demand</t>
  </si>
  <si>
    <t>Demand scenarios</t>
  </si>
  <si>
    <t xml:space="preserve">Source: </t>
  </si>
  <si>
    <t>Demand</t>
  </si>
  <si>
    <t>Low climate change</t>
  </si>
  <si>
    <t xml:space="preserve">High climate change </t>
  </si>
  <si>
    <t>Yield</t>
  </si>
  <si>
    <t>Existing yield cost</t>
  </si>
  <si>
    <t>FY$24/GL</t>
  </si>
  <si>
    <t>Existingyieldcost</t>
  </si>
  <si>
    <t>Existingyield</t>
  </si>
  <si>
    <t>Future investments</t>
  </si>
  <si>
    <t>Yield, lead time &amp; asset life</t>
  </si>
  <si>
    <t>Yield-  adopted value</t>
  </si>
  <si>
    <t>Low Climate Change</t>
  </si>
  <si>
    <t>Augmentation 1 name</t>
  </si>
  <si>
    <t>Augmentation 2 name</t>
  </si>
  <si>
    <t>Augmentation 3 name</t>
  </si>
  <si>
    <t>Augmentation 4 name</t>
  </si>
  <si>
    <t>Augmentation 5 name</t>
  </si>
  <si>
    <t>Capital Expenditure</t>
  </si>
  <si>
    <r>
      <rPr>
        <b/>
        <sz val="11"/>
        <color theme="1"/>
        <rFont val="Public Sans"/>
      </rPr>
      <t>Note:</t>
    </r>
    <r>
      <rPr>
        <sz val="11"/>
        <color theme="1"/>
        <rFont val="Public Sans"/>
      </rPr>
      <t xml:space="preserve"> t represents the year in which investment / augmentation begins. Capex is incurred during the lead time.</t>
    </r>
  </si>
  <si>
    <t>Baselinecapex</t>
  </si>
  <si>
    <t xml:space="preserve"> Operating Expenditure</t>
  </si>
  <si>
    <r>
      <rPr>
        <b/>
        <sz val="11"/>
        <color theme="1"/>
        <rFont val="Public Sans"/>
      </rPr>
      <t>Note:</t>
    </r>
    <r>
      <rPr>
        <sz val="11"/>
        <color theme="1"/>
        <rFont val="Public Sans"/>
      </rPr>
      <t xml:space="preserve"> t represents the year in which opex begins (e.g. first year after capex / construction is complete)</t>
    </r>
  </si>
  <si>
    <t>Baselineopex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</si>
</sst>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8" formatCode="&quot;$&quot;#,##0.00;[Red]\-&quot;$&quot;#,##0.00"/>
    <numFmt numFmtId="44" formatCode="_-&quot;$&quot;* #,##0.00_-;\-&quot;$&quot;* #,##0.00_-;_-&quot;$&quot;* &quot;-&quot;??_-;_-@_-"/>
    <numFmt numFmtId="43" formatCode="_-* #,##0.00_-;\-* #,##0.00_-;_-* &quot;-&quot;??_-;_-@_-"/>
    <numFmt numFmtId="164" formatCode="_-* #,##0_-;\-* #,##0_-;_-* &quot;-&quot;??_-;_-@_-"/>
    <numFmt numFmtId="165" formatCode="[$-C09]dd\-mmm\-yy;@"/>
    <numFmt numFmtId="166" formatCode="_-* #,##0.0000_-;\-* #,##0.0000_-;_-* &quot;-&quot;??_-;_-@_-"/>
    <numFmt numFmtId="167" formatCode="#,##0.0"/>
    <numFmt numFmtId="168" formatCode="_-* #,##0.0_-;\-* #,##0.0_-;_-* &quot;-&quot;??_-;_-@_-"/>
    <numFmt numFmtId="169" formatCode="&quot;$&quot;#,##0.00"/>
  </numFmts>
  <fonts count="85">
    <font>
      <sz val="11"/>
      <color theme="1"/>
      <name val="Open Sans"/>
      <family val="2"/>
    </font>
    <font>
      <sz val="11"/>
      <color theme="1"/>
      <name val="Open Sans"/>
      <family val="2"/>
      <scheme val="minor"/>
    </font>
    <font>
      <sz val="11"/>
      <color theme="1"/>
      <name val="Open Sans"/>
      <family val="2"/>
      <scheme val="minor"/>
    </font>
    <font>
      <u/>
      <sz val="11"/>
      <color theme="10"/>
      <name val="Arial"/>
      <family val="2"/>
    </font>
    <font>
      <u/>
      <sz val="11"/>
      <color theme="11"/>
      <name val="Arial"/>
      <family val="2"/>
    </font>
    <font>
      <sz val="11"/>
      <color theme="1"/>
      <name val="Arial"/>
      <family val="2"/>
    </font>
    <font>
      <sz val="11"/>
      <color rgb="FF006100"/>
      <name val="Open Sans"/>
      <family val="2"/>
      <scheme val="minor"/>
    </font>
    <font>
      <sz val="11"/>
      <color rgb="FF9C0006"/>
      <name val="Open Sans"/>
      <family val="2"/>
      <scheme val="minor"/>
    </font>
    <font>
      <sz val="11"/>
      <color rgb="FF9C5700"/>
      <name val="Open Sans"/>
      <family val="2"/>
      <scheme val="minor"/>
    </font>
    <font>
      <sz val="11"/>
      <color rgb="FF3F3F76"/>
      <name val="Open Sans"/>
      <family val="2"/>
      <scheme val="minor"/>
    </font>
    <font>
      <b/>
      <sz val="11"/>
      <color rgb="FF3F3F3F"/>
      <name val="Open Sans"/>
      <family val="2"/>
      <scheme val="minor"/>
    </font>
    <font>
      <b/>
      <sz val="11"/>
      <color rgb="FFFA7D00"/>
      <name val="Open Sans"/>
      <family val="2"/>
      <scheme val="minor"/>
    </font>
    <font>
      <sz val="11"/>
      <color rgb="FFFA7D00"/>
      <name val="Open Sans"/>
      <family val="2"/>
      <scheme val="minor"/>
    </font>
    <font>
      <b/>
      <sz val="11"/>
      <color theme="0"/>
      <name val="Open Sans"/>
      <family val="2"/>
      <scheme val="minor"/>
    </font>
    <font>
      <sz val="11"/>
      <color rgb="FFFF0000"/>
      <name val="Open Sans"/>
      <family val="2"/>
      <scheme val="minor"/>
    </font>
    <font>
      <i/>
      <sz val="11"/>
      <color rgb="FF7F7F7F"/>
      <name val="Open Sans"/>
      <family val="2"/>
      <scheme val="minor"/>
    </font>
    <font>
      <sz val="18"/>
      <color theme="3"/>
      <name val="Open Sans Light"/>
      <family val="2"/>
      <scheme val="major"/>
    </font>
    <font>
      <b/>
      <sz val="13"/>
      <color theme="3"/>
      <name val="Open Sans"/>
      <family val="2"/>
      <scheme val="minor"/>
    </font>
    <font>
      <b/>
      <sz val="11"/>
      <color theme="3"/>
      <name val="Open Sans"/>
      <family val="2"/>
      <scheme val="minor"/>
    </font>
    <font>
      <b/>
      <sz val="11"/>
      <color theme="1"/>
      <name val="Open Sans"/>
      <family val="2"/>
      <scheme val="minor"/>
    </font>
    <font>
      <sz val="11"/>
      <name val="Open Sans"/>
      <family val="2"/>
      <scheme val="minor"/>
    </font>
    <font>
      <sz val="11"/>
      <color theme="1"/>
      <name val="Open Sans SemiBold"/>
      <family val="2"/>
    </font>
    <font>
      <sz val="11"/>
      <name val="Open Sans"/>
      <family val="2"/>
    </font>
    <font>
      <u/>
      <sz val="11"/>
      <color theme="10"/>
      <name val="Open Sans"/>
      <family val="2"/>
    </font>
    <font>
      <u/>
      <sz val="11"/>
      <color theme="11"/>
      <name val="Open Sans"/>
      <family val="2"/>
    </font>
    <font>
      <sz val="15"/>
      <color theme="3"/>
      <name val="Open Sans Light"/>
      <family val="2"/>
      <scheme val="major"/>
    </font>
    <font>
      <sz val="18"/>
      <color theme="1"/>
      <name val="Open Sans Light"/>
      <family val="2"/>
      <scheme val="major"/>
    </font>
    <font>
      <sz val="14"/>
      <color theme="1"/>
      <name val="Open Sans SemiBold"/>
      <family val="2"/>
    </font>
    <font>
      <sz val="12"/>
      <color theme="1"/>
      <name val="Open Sans SemiBold"/>
      <family val="2"/>
    </font>
    <font>
      <sz val="11"/>
      <color theme="1"/>
      <name val="Open Sans"/>
      <family val="2"/>
    </font>
    <font>
      <i/>
      <sz val="11"/>
      <color theme="0" tint="-0.499984740745262"/>
      <name val="Open Sans"/>
      <family val="2"/>
      <scheme val="minor"/>
    </font>
    <font>
      <sz val="11"/>
      <color theme="1"/>
      <name val="Calibri"/>
      <family val="2"/>
    </font>
    <font>
      <sz val="8"/>
      <name val="Open Sans"/>
      <family val="2"/>
    </font>
    <font>
      <sz val="11"/>
      <color theme="0"/>
      <name val="Open Sans"/>
      <family val="2"/>
      <scheme val="minor"/>
    </font>
    <font>
      <sz val="10"/>
      <color theme="0" tint="-0.34998626667073579"/>
      <name val="Helvetica-Narrow"/>
      <family val="2"/>
    </font>
    <font>
      <sz val="11"/>
      <color theme="1"/>
      <name val="Segoe UI"/>
      <family val="2"/>
    </font>
    <font>
      <b/>
      <sz val="20"/>
      <color indexed="9"/>
      <name val="Public Sans"/>
    </font>
    <font>
      <sz val="20"/>
      <color theme="0"/>
      <name val="Public Sans"/>
    </font>
    <font>
      <sz val="20"/>
      <color indexed="9"/>
      <name val="Public Sans"/>
    </font>
    <font>
      <sz val="11"/>
      <color theme="0"/>
      <name val="Public Sans"/>
    </font>
    <font>
      <sz val="11"/>
      <color theme="1"/>
      <name val="Public Sans"/>
    </font>
    <font>
      <sz val="16"/>
      <name val="Public Sans"/>
    </font>
    <font>
      <sz val="16"/>
      <color theme="0"/>
      <name val="Public Sans"/>
    </font>
    <font>
      <sz val="20"/>
      <color theme="5"/>
      <name val="Public Sans"/>
    </font>
    <font>
      <b/>
      <sz val="11"/>
      <color theme="1"/>
      <name val="Public Sans"/>
    </font>
    <font>
      <i/>
      <sz val="11"/>
      <color theme="0" tint="-0.499984740745262"/>
      <name val="Public Sans"/>
    </font>
    <font>
      <i/>
      <sz val="11"/>
      <color theme="8"/>
      <name val="Public Sans"/>
    </font>
    <font>
      <b/>
      <sz val="14"/>
      <color theme="4"/>
      <name val="Public Sans"/>
    </font>
    <font>
      <sz val="10"/>
      <color theme="1"/>
      <name val="Public Sans"/>
    </font>
    <font>
      <b/>
      <sz val="16"/>
      <name val="Public Sans"/>
    </font>
    <font>
      <b/>
      <sz val="10"/>
      <color theme="1"/>
      <name val="Public Sans"/>
    </font>
    <font>
      <sz val="11"/>
      <color theme="8"/>
      <name val="Public Sans"/>
    </font>
    <font>
      <b/>
      <sz val="20"/>
      <color theme="5"/>
      <name val="Public Sans"/>
    </font>
    <font>
      <sz val="18"/>
      <color theme="5"/>
      <name val="Public Sans"/>
    </font>
    <font>
      <b/>
      <sz val="18"/>
      <color theme="5"/>
      <name val="Public Sans"/>
    </font>
    <font>
      <sz val="14"/>
      <color theme="5"/>
      <name val="Public Sans"/>
    </font>
    <font>
      <sz val="10"/>
      <color theme="0" tint="-0.249977111117893"/>
      <name val="Public Sans"/>
    </font>
    <font>
      <b/>
      <u val="singleAccounting"/>
      <sz val="11"/>
      <color theme="1"/>
      <name val="Public Sans"/>
    </font>
    <font>
      <u val="singleAccounting"/>
      <sz val="11"/>
      <color theme="1"/>
      <name val="Public Sans"/>
    </font>
    <font>
      <sz val="14"/>
      <color theme="1"/>
      <name val="Public Sans"/>
    </font>
    <font>
      <b/>
      <sz val="14"/>
      <color theme="1"/>
      <name val="Public Sans"/>
    </font>
    <font>
      <b/>
      <sz val="11"/>
      <color rgb="FFFF0000"/>
      <name val="Public Sans"/>
    </font>
    <font>
      <i/>
      <sz val="10"/>
      <color theme="0" tint="-0.249977111117893"/>
      <name val="Public Sans"/>
    </font>
    <font>
      <b/>
      <i/>
      <sz val="10"/>
      <color theme="0" tint="-0.249977111117893"/>
      <name val="Public Sans"/>
    </font>
    <font>
      <sz val="10"/>
      <name val="Public Sans"/>
    </font>
    <font>
      <b/>
      <sz val="10"/>
      <name val="Public Sans"/>
    </font>
    <font>
      <sz val="11"/>
      <color indexed="63"/>
      <name val="Public Sans"/>
    </font>
    <font>
      <b/>
      <sz val="20"/>
      <color theme="4"/>
      <name val="Public Sans"/>
    </font>
    <font>
      <b/>
      <sz val="16"/>
      <color theme="4"/>
      <name val="Public Sans"/>
    </font>
    <font>
      <sz val="11"/>
      <name val="Public Sans"/>
    </font>
    <font>
      <i/>
      <sz val="11"/>
      <color theme="1"/>
      <name val="Public Sans"/>
    </font>
    <font>
      <sz val="10"/>
      <color theme="8"/>
      <name val="Public Sans"/>
    </font>
    <font>
      <b/>
      <sz val="11"/>
      <color indexed="63"/>
      <name val="Public Sans"/>
    </font>
    <font>
      <b/>
      <sz val="20"/>
      <color theme="3"/>
      <name val="Public Sans"/>
    </font>
    <font>
      <b/>
      <sz val="16"/>
      <color theme="1"/>
      <name val="Public Sans"/>
    </font>
    <font>
      <sz val="16"/>
      <color theme="4"/>
      <name val="Public Sans"/>
    </font>
    <font>
      <sz val="11"/>
      <color theme="1"/>
      <name val="Public Sans Light"/>
    </font>
    <font>
      <sz val="11"/>
      <color theme="1"/>
      <name val="Symbol"/>
      <family val="1"/>
      <charset val="2"/>
    </font>
    <font>
      <sz val="7"/>
      <color theme="1"/>
      <name val="Times New Roman"/>
      <family val="1"/>
    </font>
    <font>
      <b/>
      <sz val="11"/>
      <color theme="1"/>
      <name val="Public Sans Light"/>
    </font>
    <font>
      <b/>
      <sz val="11"/>
      <color theme="1"/>
      <name val="Open Sans"/>
      <family val="2"/>
    </font>
    <font>
      <sz val="9"/>
      <color rgb="FF002664"/>
      <name val="Public Sans"/>
    </font>
    <font>
      <b/>
      <sz val="22"/>
      <color theme="2"/>
      <name val="Public Sans"/>
      <family val="3"/>
    </font>
    <font>
      <b/>
      <sz val="20"/>
      <color theme="2"/>
      <name val="Public Sans"/>
      <family val="3"/>
    </font>
    <font>
      <sz val="11"/>
      <color theme="2"/>
      <name val="Public Sans"/>
      <family val="3"/>
    </font>
  </fonts>
  <fills count="22">
    <fill>
      <patternFill patternType="none"/>
    </fill>
    <fill>
      <patternFill patternType="gray125"/>
    </fill>
    <fill>
      <patternFill patternType="solid">
        <fgColor theme="4"/>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0" tint="-4.9989318521683403E-2"/>
        <bgColor indexed="64"/>
      </patternFill>
    </fill>
    <fill>
      <patternFill patternType="solid">
        <fgColor rgb="FF00A897"/>
        <bgColor indexed="64"/>
      </patternFill>
    </fill>
    <fill>
      <patternFill patternType="solid">
        <fgColor theme="6" tint="0.59996337778862885"/>
        <bgColor indexed="64"/>
      </patternFill>
    </fill>
    <fill>
      <patternFill patternType="solid">
        <fgColor theme="0"/>
        <bgColor indexed="64"/>
      </patternFill>
    </fill>
    <fill>
      <patternFill patternType="solid">
        <fgColor theme="7" tint="0.59999389629810485"/>
        <bgColor indexed="64"/>
      </patternFill>
    </fill>
    <fill>
      <patternFill patternType="solid">
        <fgColor rgb="FFDDEEFF"/>
        <bgColor indexed="64"/>
      </patternFill>
    </fill>
    <fill>
      <patternFill patternType="solid">
        <fgColor rgb="FFFFFFFF"/>
        <bgColor indexed="64"/>
      </patternFill>
    </fill>
    <fill>
      <patternFill patternType="solid">
        <fgColor theme="7"/>
      </patternFill>
    </fill>
    <fill>
      <patternFill patternType="solid">
        <fgColor theme="7" tint="0.79998168889431442"/>
        <bgColor indexed="65"/>
      </patternFill>
    </fill>
    <fill>
      <patternFill patternType="solid">
        <fgColor theme="5"/>
        <bgColor indexed="64"/>
      </patternFill>
    </fill>
    <fill>
      <patternFill patternType="solid">
        <fgColor rgb="FF002664"/>
        <bgColor indexed="64"/>
      </patternFill>
    </fill>
    <fill>
      <patternFill patternType="solid">
        <fgColor rgb="FFCBEDFD"/>
        <bgColor indexed="64"/>
      </patternFill>
    </fill>
  </fills>
  <borders count="19">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hair">
        <color auto="1"/>
      </left>
      <right style="hair">
        <color auto="1"/>
      </right>
      <top style="hair">
        <color auto="1"/>
      </top>
      <bottom style="hair">
        <color auto="1"/>
      </bottom>
      <diagonal/>
    </border>
    <border>
      <left style="thin">
        <color theme="2"/>
      </left>
      <right style="thin">
        <color theme="2"/>
      </right>
      <top style="thin">
        <color theme="2"/>
      </top>
      <bottom style="thin">
        <color theme="2"/>
      </bottom>
      <diagonal/>
    </border>
    <border>
      <left/>
      <right/>
      <top/>
      <bottom style="medium">
        <color theme="2"/>
      </bottom>
      <diagonal/>
    </border>
    <border>
      <left/>
      <right style="thin">
        <color theme="0"/>
      </right>
      <top/>
      <bottom style="medium">
        <color theme="2"/>
      </bottom>
      <diagonal/>
    </border>
    <border>
      <left style="thin">
        <color theme="0"/>
      </left>
      <right style="thin">
        <color theme="0"/>
      </right>
      <top/>
      <bottom style="thin">
        <color theme="0"/>
      </bottom>
      <diagonal/>
    </border>
    <border>
      <left/>
      <right style="thin">
        <color theme="0"/>
      </right>
      <top/>
      <bottom style="thin">
        <color theme="0"/>
      </bottom>
      <diagonal/>
    </border>
    <border>
      <left/>
      <right/>
      <top style="medium">
        <color theme="2"/>
      </top>
      <bottom/>
      <diagonal/>
    </border>
    <border>
      <left/>
      <right/>
      <top/>
      <bottom style="thin">
        <color theme="0"/>
      </bottom>
      <diagonal/>
    </border>
  </borders>
  <cellStyleXfs count="45">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6" fillId="3" borderId="0" applyNumberFormat="0" applyBorder="0" applyAlignment="0" applyProtection="0"/>
    <xf numFmtId="0" fontId="7" fillId="4" borderId="0" applyNumberFormat="0" applyBorder="0" applyAlignment="0" applyProtection="0"/>
    <xf numFmtId="0" fontId="8" fillId="5" borderId="0" applyNumberFormat="0" applyBorder="0" applyAlignment="0" applyProtection="0"/>
    <xf numFmtId="0" fontId="9" fillId="6" borderId="1" applyNumberFormat="0" applyAlignment="0" applyProtection="0"/>
    <xf numFmtId="0" fontId="10" fillId="7" borderId="2" applyNumberFormat="0" applyAlignment="0" applyProtection="0"/>
    <xf numFmtId="0" fontId="11" fillId="7" borderId="1" applyNumberFormat="0" applyAlignment="0" applyProtection="0"/>
    <xf numFmtId="0" fontId="12" fillId="0" borderId="3" applyNumberFormat="0" applyFill="0" applyAlignment="0" applyProtection="0"/>
    <xf numFmtId="0" fontId="13" fillId="8" borderId="4" applyNumberFormat="0" applyAlignment="0" applyProtection="0"/>
    <xf numFmtId="0" fontId="14" fillId="0" borderId="0" applyNumberFormat="0" applyFill="0" applyBorder="0" applyAlignment="0" applyProtection="0"/>
    <xf numFmtId="0" fontId="5" fillId="9" borderId="5" applyNumberFormat="0" applyFont="0" applyAlignment="0" applyProtection="0"/>
    <xf numFmtId="0" fontId="15" fillId="0" borderId="0" applyNumberFormat="0" applyFill="0" applyBorder="0" applyAlignment="0" applyProtection="0"/>
    <xf numFmtId="0" fontId="27" fillId="0" borderId="0"/>
    <xf numFmtId="0" fontId="28" fillId="0" borderId="0"/>
    <xf numFmtId="0" fontId="22" fillId="0" borderId="0"/>
    <xf numFmtId="0" fontId="23" fillId="0" borderId="0" applyNumberFormat="0" applyFill="0" applyBorder="0" applyAlignment="0" applyProtection="0"/>
    <xf numFmtId="0" fontId="22" fillId="10" borderId="0"/>
    <xf numFmtId="0" fontId="22" fillId="12" borderId="0"/>
    <xf numFmtId="0" fontId="22" fillId="11" borderId="0"/>
    <xf numFmtId="0" fontId="24" fillId="0" borderId="0" applyNumberFormat="0" applyFill="0" applyBorder="0" applyAlignment="0" applyProtection="0"/>
    <xf numFmtId="0" fontId="16" fillId="0" borderId="0" applyNumberFormat="0" applyFill="0" applyBorder="0" applyAlignment="0" applyProtection="0"/>
    <xf numFmtId="0" fontId="25" fillId="0" borderId="6" applyNumberFormat="0" applyFill="0" applyAlignment="0" applyProtection="0"/>
    <xf numFmtId="0" fontId="17" fillId="0" borderId="7" applyNumberFormat="0" applyFill="0" applyAlignment="0" applyProtection="0"/>
    <xf numFmtId="0" fontId="18" fillId="0" borderId="8" applyNumberFormat="0" applyFill="0" applyAlignment="0" applyProtection="0"/>
    <xf numFmtId="0" fontId="18" fillId="0" borderId="0" applyNumberFormat="0" applyFill="0" applyBorder="0" applyAlignment="0" applyProtection="0"/>
    <xf numFmtId="0" fontId="19" fillId="0" borderId="9" applyNumberFormat="0" applyFill="0" applyAlignment="0" applyProtection="0"/>
    <xf numFmtId="0" fontId="26" fillId="0" borderId="0">
      <alignment vertical="top"/>
    </xf>
    <xf numFmtId="0" fontId="21" fillId="0" borderId="0"/>
    <xf numFmtId="43" fontId="29" fillId="0" borderId="0" applyFont="0" applyFill="0" applyBorder="0" applyAlignment="0" applyProtection="0"/>
    <xf numFmtId="9" fontId="29" fillId="0" borderId="0" applyFont="0" applyFill="0" applyBorder="0" applyAlignment="0" applyProtection="0"/>
    <xf numFmtId="0" fontId="30" fillId="0" borderId="0">
      <alignment horizontal="center"/>
    </xf>
    <xf numFmtId="0" fontId="20" fillId="14" borderId="10">
      <alignment horizontal="right"/>
    </xf>
    <xf numFmtId="0" fontId="31" fillId="15" borderId="0">
      <alignment horizontal="right" vertical="top"/>
    </xf>
    <xf numFmtId="0" fontId="33" fillId="17" borderId="0" applyNumberFormat="0" applyBorder="0" applyAlignment="0" applyProtection="0"/>
    <xf numFmtId="0" fontId="2" fillId="18" borderId="0" applyNumberFormat="0" applyBorder="0" applyAlignment="0" applyProtection="0"/>
    <xf numFmtId="0" fontId="34" fillId="0" borderId="0" applyNumberFormat="0" applyProtection="0"/>
    <xf numFmtId="43" fontId="29" fillId="0" borderId="0" applyFont="0" applyFill="0" applyBorder="0" applyAlignment="0" applyProtection="0"/>
    <xf numFmtId="0" fontId="35" fillId="0" borderId="0"/>
    <xf numFmtId="44" fontId="29" fillId="0" borderId="0" applyFont="0" applyFill="0" applyBorder="0" applyAlignment="0" applyProtection="0"/>
    <xf numFmtId="43" fontId="29" fillId="0" borderId="0" applyFont="0" applyFill="0" applyBorder="0" applyAlignment="0" applyProtection="0"/>
    <xf numFmtId="0" fontId="1" fillId="0" borderId="0"/>
    <xf numFmtId="43" fontId="1" fillId="0" borderId="0" applyFont="0" applyFill="0" applyBorder="0" applyAlignment="0" applyProtection="0"/>
    <xf numFmtId="44" fontId="29" fillId="0" borderId="0" applyFont="0" applyFill="0" applyBorder="0" applyAlignment="0" applyProtection="0"/>
  </cellStyleXfs>
  <cellXfs count="217">
    <xf numFmtId="0" fontId="0" fillId="0" borderId="0" xfId="0"/>
    <xf numFmtId="0" fontId="36" fillId="2" borderId="0" xfId="0" applyFont="1" applyFill="1" applyAlignment="1">
      <alignment vertical="center"/>
    </xf>
    <xf numFmtId="0" fontId="37" fillId="2" borderId="0" xfId="0" applyFont="1" applyFill="1" applyAlignment="1">
      <alignment vertical="center"/>
    </xf>
    <xf numFmtId="0" fontId="38" fillId="2" borderId="0" xfId="0" applyFont="1" applyFill="1" applyAlignment="1">
      <alignment vertical="center"/>
    </xf>
    <xf numFmtId="0" fontId="39" fillId="2" borderId="0" xfId="0" applyFont="1" applyFill="1"/>
    <xf numFmtId="0" fontId="40" fillId="0" borderId="0" xfId="0" applyFont="1"/>
    <xf numFmtId="0" fontId="41" fillId="2" borderId="0" xfId="0" applyFont="1" applyFill="1" applyAlignment="1">
      <alignment vertical="top"/>
    </xf>
    <xf numFmtId="0" fontId="42" fillId="2" borderId="0" xfId="0" applyFont="1" applyFill="1" applyAlignment="1">
      <alignment vertical="center"/>
    </xf>
    <xf numFmtId="0" fontId="39" fillId="13" borderId="0" xfId="0" applyFont="1" applyFill="1"/>
    <xf numFmtId="0" fontId="40" fillId="13" borderId="0" xfId="0" applyFont="1" applyFill="1"/>
    <xf numFmtId="0" fontId="44" fillId="13" borderId="0" xfId="0" applyFont="1" applyFill="1"/>
    <xf numFmtId="0" fontId="40" fillId="16" borderId="0" xfId="0" applyFont="1" applyFill="1"/>
    <xf numFmtId="0" fontId="40" fillId="13" borderId="0" xfId="0" applyFont="1" applyFill="1" applyAlignment="1">
      <alignment horizontal="left"/>
    </xf>
    <xf numFmtId="0" fontId="45" fillId="0" borderId="0" xfId="32" applyFont="1" applyAlignment="1">
      <alignment horizontal="left"/>
    </xf>
    <xf numFmtId="0" fontId="46" fillId="13" borderId="0" xfId="0" applyFont="1" applyFill="1"/>
    <xf numFmtId="0" fontId="46" fillId="13" borderId="0" xfId="0" applyFont="1" applyFill="1" applyAlignment="1">
      <alignment horizontal="center"/>
    </xf>
    <xf numFmtId="0" fontId="40" fillId="13" borderId="0" xfId="0" applyFont="1" applyFill="1" applyAlignment="1">
      <alignment horizontal="center"/>
    </xf>
    <xf numFmtId="9" fontId="40" fillId="13" borderId="0" xfId="31" applyFont="1" applyFill="1"/>
    <xf numFmtId="0" fontId="47" fillId="13" borderId="0" xfId="0" applyFont="1" applyFill="1"/>
    <xf numFmtId="0" fontId="48" fillId="13" borderId="0" xfId="0" applyFont="1" applyFill="1"/>
    <xf numFmtId="0" fontId="47" fillId="13" borderId="0" xfId="0" applyFont="1" applyFill="1" applyAlignment="1">
      <alignment horizontal="center" vertical="center"/>
    </xf>
    <xf numFmtId="2" fontId="40" fillId="16" borderId="11" xfId="40" applyNumberFormat="1" applyFont="1" applyFill="1" applyBorder="1" applyAlignment="1">
      <alignment horizontal="center" vertical="center"/>
    </xf>
    <xf numFmtId="43" fontId="40" fillId="13" borderId="0" xfId="0" applyNumberFormat="1" applyFont="1" applyFill="1" applyAlignment="1">
      <alignment horizontal="center" vertical="center"/>
    </xf>
    <xf numFmtId="2" fontId="40" fillId="13" borderId="0" xfId="0" applyNumberFormat="1" applyFont="1" applyFill="1"/>
    <xf numFmtId="0" fontId="40" fillId="13" borderId="0" xfId="0" applyFont="1" applyFill="1" applyAlignment="1">
      <alignment horizontal="center" vertical="center"/>
    </xf>
    <xf numFmtId="0" fontId="44" fillId="13" borderId="0" xfId="0" applyFont="1" applyFill="1" applyAlignment="1">
      <alignment horizontal="center" vertical="center" wrapText="1"/>
    </xf>
    <xf numFmtId="1" fontId="40" fillId="16" borderId="11" xfId="40" applyNumberFormat="1" applyFont="1" applyFill="1" applyBorder="1" applyAlignment="1">
      <alignment horizontal="center" vertical="center"/>
    </xf>
    <xf numFmtId="43" fontId="40" fillId="16" borderId="0" xfId="0" applyNumberFormat="1" applyFont="1" applyFill="1" applyAlignment="1">
      <alignment horizontal="center" vertical="center"/>
    </xf>
    <xf numFmtId="0" fontId="40" fillId="0" borderId="0" xfId="0" applyFont="1" applyAlignment="1">
      <alignment horizontal="center" vertical="center"/>
    </xf>
    <xf numFmtId="1" fontId="36" fillId="2" borderId="0" xfId="0" applyNumberFormat="1" applyFont="1" applyFill="1" applyAlignment="1">
      <alignment horizontal="center" vertical="center"/>
    </xf>
    <xf numFmtId="1" fontId="49" fillId="2" borderId="0" xfId="0" applyNumberFormat="1" applyFont="1" applyFill="1" applyAlignment="1">
      <alignment horizontal="center" vertical="center"/>
    </xf>
    <xf numFmtId="0" fontId="40" fillId="2" borderId="0" xfId="0" applyFont="1" applyFill="1"/>
    <xf numFmtId="1" fontId="50" fillId="13" borderId="0" xfId="0" applyNumberFormat="1" applyFont="1" applyFill="1" applyAlignment="1">
      <alignment horizontal="center" vertical="center"/>
    </xf>
    <xf numFmtId="0" fontId="51" fillId="13" borderId="0" xfId="0" applyFont="1" applyFill="1" applyAlignment="1">
      <alignment horizontal="right"/>
    </xf>
    <xf numFmtId="1" fontId="44" fillId="13" borderId="0" xfId="0" applyNumberFormat="1" applyFont="1" applyFill="1" applyAlignment="1">
      <alignment horizontal="center" vertical="center"/>
    </xf>
    <xf numFmtId="0" fontId="48" fillId="0" borderId="0" xfId="0" applyFont="1"/>
    <xf numFmtId="0" fontId="51" fillId="16" borderId="0" xfId="0" applyFont="1" applyFill="1" applyAlignment="1">
      <alignment horizontal="right"/>
    </xf>
    <xf numFmtId="0" fontId="40" fillId="13" borderId="0" xfId="0" applyFont="1" applyFill="1" applyAlignment="1">
      <alignment horizontal="right"/>
    </xf>
    <xf numFmtId="165" fontId="40" fillId="16" borderId="12" xfId="0" applyNumberFormat="1" applyFont="1" applyFill="1" applyBorder="1"/>
    <xf numFmtId="15" fontId="40" fillId="16" borderId="0" xfId="0" applyNumberFormat="1" applyFont="1" applyFill="1"/>
    <xf numFmtId="0" fontId="43" fillId="13" borderId="0" xfId="0" applyFont="1" applyFill="1"/>
    <xf numFmtId="1" fontId="52" fillId="13" borderId="0" xfId="0" applyNumberFormat="1" applyFont="1" applyFill="1" applyAlignment="1">
      <alignment horizontal="center" vertical="center"/>
    </xf>
    <xf numFmtId="0" fontId="53" fillId="13" borderId="0" xfId="0" applyFont="1" applyFill="1"/>
    <xf numFmtId="1" fontId="54" fillId="13" borderId="0" xfId="0" applyNumberFormat="1" applyFont="1" applyFill="1" applyAlignment="1">
      <alignment horizontal="center" vertical="center"/>
    </xf>
    <xf numFmtId="43" fontId="44" fillId="16" borderId="11" xfId="40" applyNumberFormat="1" applyFont="1" applyFill="1" applyBorder="1"/>
    <xf numFmtId="43" fontId="40" fillId="16" borderId="11" xfId="40" applyNumberFormat="1" applyFont="1" applyFill="1" applyBorder="1"/>
    <xf numFmtId="0" fontId="40" fillId="13" borderId="0" xfId="36" applyFont="1" applyFill="1"/>
    <xf numFmtId="1" fontId="44" fillId="13" borderId="0" xfId="36" applyNumberFormat="1" applyFont="1" applyFill="1" applyAlignment="1">
      <alignment horizontal="center" vertical="center"/>
    </xf>
    <xf numFmtId="164" fontId="40" fillId="16" borderId="11" xfId="40" applyNumberFormat="1" applyFont="1" applyFill="1" applyBorder="1"/>
    <xf numFmtId="164" fontId="40" fillId="13" borderId="0" xfId="36" applyNumberFormat="1" applyFont="1" applyFill="1"/>
    <xf numFmtId="0" fontId="44" fillId="13" borderId="0" xfId="35" applyFont="1" applyFill="1"/>
    <xf numFmtId="1" fontId="44" fillId="13" borderId="0" xfId="35" applyNumberFormat="1" applyFont="1" applyFill="1" applyAlignment="1">
      <alignment horizontal="center" vertical="center"/>
    </xf>
    <xf numFmtId="2" fontId="40" fillId="13" borderId="0" xfId="35" applyNumberFormat="1" applyFont="1" applyFill="1"/>
    <xf numFmtId="0" fontId="40" fillId="13" borderId="0" xfId="0" applyFont="1" applyFill="1" applyAlignment="1">
      <alignment horizontal="left" indent="2"/>
    </xf>
    <xf numFmtId="0" fontId="56" fillId="16" borderId="0" xfId="0" applyFont="1" applyFill="1" applyAlignment="1">
      <alignment horizontal="center"/>
    </xf>
    <xf numFmtId="0" fontId="44" fillId="13" borderId="0" xfId="0" applyFont="1" applyFill="1" applyAlignment="1">
      <alignment horizontal="left" indent="2"/>
    </xf>
    <xf numFmtId="43" fontId="57" fillId="16" borderId="0" xfId="0" applyNumberFormat="1" applyFont="1" applyFill="1"/>
    <xf numFmtId="2" fontId="44" fillId="16" borderId="0" xfId="0" applyNumberFormat="1" applyFont="1" applyFill="1"/>
    <xf numFmtId="2" fontId="44" fillId="13" borderId="0" xfId="0" applyNumberFormat="1" applyFont="1" applyFill="1"/>
    <xf numFmtId="0" fontId="44" fillId="0" borderId="0" xfId="0" applyFont="1"/>
    <xf numFmtId="43" fontId="58" fillId="16" borderId="0" xfId="0" applyNumberFormat="1" applyFont="1" applyFill="1"/>
    <xf numFmtId="43" fontId="48" fillId="16" borderId="0" xfId="40" applyNumberFormat="1" applyFont="1" applyFill="1" applyBorder="1"/>
    <xf numFmtId="2" fontId="40" fillId="16" borderId="0" xfId="0" applyNumberFormat="1" applyFont="1" applyFill="1"/>
    <xf numFmtId="0" fontId="59" fillId="0" borderId="0" xfId="14" applyFont="1"/>
    <xf numFmtId="1" fontId="44" fillId="16" borderId="0" xfId="0" applyNumberFormat="1" applyFont="1" applyFill="1" applyAlignment="1">
      <alignment horizontal="center" vertical="center"/>
    </xf>
    <xf numFmtId="164" fontId="44" fillId="16" borderId="11" xfId="40" applyNumberFormat="1" applyFont="1" applyFill="1" applyBorder="1"/>
    <xf numFmtId="0" fontId="60" fillId="0" borderId="0" xfId="14" applyFont="1"/>
    <xf numFmtId="0" fontId="61" fillId="16" borderId="0" xfId="0" applyFont="1" applyFill="1"/>
    <xf numFmtId="0" fontId="62" fillId="16" borderId="0" xfId="0" applyFont="1" applyFill="1"/>
    <xf numFmtId="1" fontId="63" fillId="16" borderId="0" xfId="0" applyNumberFormat="1" applyFont="1" applyFill="1" applyAlignment="1">
      <alignment horizontal="center" vertical="center"/>
    </xf>
    <xf numFmtId="0" fontId="62" fillId="13" borderId="0" xfId="0" applyFont="1" applyFill="1"/>
    <xf numFmtId="1" fontId="63" fillId="13" borderId="0" xfId="0" applyNumberFormat="1" applyFont="1" applyFill="1" applyAlignment="1">
      <alignment horizontal="center" vertical="center"/>
    </xf>
    <xf numFmtId="0" fontId="64" fillId="13" borderId="0" xfId="0" applyFont="1" applyFill="1"/>
    <xf numFmtId="0" fontId="62" fillId="16" borderId="0" xfId="0" applyFont="1" applyFill="1" applyAlignment="1">
      <alignment horizontal="center"/>
    </xf>
    <xf numFmtId="0" fontId="62" fillId="16" borderId="0" xfId="0" applyFont="1" applyFill="1" applyAlignment="1">
      <alignment horizontal="center" vertical="center"/>
    </xf>
    <xf numFmtId="0" fontId="62" fillId="13" borderId="0" xfId="0" applyFont="1" applyFill="1" applyAlignment="1">
      <alignment horizontal="center" vertical="center"/>
    </xf>
    <xf numFmtId="1" fontId="65" fillId="13" borderId="0" xfId="0" applyNumberFormat="1" applyFont="1" applyFill="1" applyAlignment="1">
      <alignment horizontal="center" vertical="center"/>
    </xf>
    <xf numFmtId="1" fontId="44" fillId="16" borderId="11" xfId="40" applyNumberFormat="1" applyFont="1" applyFill="1" applyBorder="1" applyAlignment="1">
      <alignment horizontal="center" vertical="center"/>
    </xf>
    <xf numFmtId="0" fontId="44" fillId="16" borderId="0" xfId="0" applyFont="1" applyFill="1"/>
    <xf numFmtId="1" fontId="44" fillId="0" borderId="0" xfId="0" applyNumberFormat="1" applyFont="1" applyAlignment="1">
      <alignment horizontal="center" vertical="center"/>
    </xf>
    <xf numFmtId="0" fontId="45" fillId="0" borderId="0" xfId="32" applyFont="1">
      <alignment horizontal="center"/>
    </xf>
    <xf numFmtId="0" fontId="47" fillId="0" borderId="0" xfId="0" applyFont="1"/>
    <xf numFmtId="0" fontId="51" fillId="13" borderId="0" xfId="0" applyFont="1" applyFill="1" applyAlignment="1">
      <alignment horizontal="center" wrapText="1"/>
    </xf>
    <xf numFmtId="43" fontId="40" fillId="13" borderId="0" xfId="30" applyFont="1" applyFill="1"/>
    <xf numFmtId="43" fontId="40" fillId="16" borderId="0" xfId="30" applyFont="1" applyFill="1"/>
    <xf numFmtId="0" fontId="45" fillId="13" borderId="0" xfId="32" applyFont="1" applyFill="1" applyAlignment="1">
      <alignment horizontal="left" vertical="center"/>
    </xf>
    <xf numFmtId="0" fontId="43" fillId="0" borderId="0" xfId="0" applyFont="1"/>
    <xf numFmtId="0" fontId="40" fillId="13" borderId="0" xfId="0" applyFont="1" applyFill="1" applyAlignment="1">
      <alignment horizontal="right" vertical="center"/>
    </xf>
    <xf numFmtId="0" fontId="40" fillId="13" borderId="0" xfId="0" applyFont="1" applyFill="1" applyAlignment="1">
      <alignment vertical="top"/>
    </xf>
    <xf numFmtId="0" fontId="45" fillId="13" borderId="0" xfId="32" applyFont="1" applyFill="1">
      <alignment horizontal="center"/>
    </xf>
    <xf numFmtId="0" fontId="70" fillId="13" borderId="0" xfId="0" applyFont="1" applyFill="1" applyAlignment="1">
      <alignment vertical="top"/>
    </xf>
    <xf numFmtId="0" fontId="40" fillId="13" borderId="0" xfId="0" applyFont="1" applyFill="1" applyAlignment="1">
      <alignment horizontal="right" vertical="top"/>
    </xf>
    <xf numFmtId="0" fontId="45" fillId="13" borderId="0" xfId="32" applyFont="1" applyFill="1" applyAlignment="1">
      <alignment horizontal="left"/>
    </xf>
    <xf numFmtId="0" fontId="40" fillId="13" borderId="0" xfId="34" applyFont="1" applyFill="1">
      <alignment horizontal="right" vertical="top"/>
    </xf>
    <xf numFmtId="0" fontId="69" fillId="13" borderId="0" xfId="0" applyFont="1" applyFill="1" applyAlignment="1">
      <alignment vertical="top"/>
    </xf>
    <xf numFmtId="0" fontId="67" fillId="0" borderId="0" xfId="0" applyFont="1"/>
    <xf numFmtId="0" fontId="55" fillId="13" borderId="0" xfId="0" applyFont="1" applyFill="1" applyAlignment="1">
      <alignment horizontal="left"/>
    </xf>
    <xf numFmtId="0" fontId="47" fillId="13" borderId="0" xfId="0" applyFont="1" applyFill="1" applyAlignment="1">
      <alignment horizontal="right"/>
    </xf>
    <xf numFmtId="0" fontId="47" fillId="13" borderId="0" xfId="0" applyFont="1" applyFill="1" applyAlignment="1">
      <alignment horizontal="left"/>
    </xf>
    <xf numFmtId="0" fontId="47" fillId="16" borderId="0" xfId="0" applyFont="1" applyFill="1"/>
    <xf numFmtId="0" fontId="69" fillId="13" borderId="0" xfId="0" applyFont="1" applyFill="1" applyAlignment="1">
      <alignment horizontal="right" vertical="center" wrapText="1"/>
    </xf>
    <xf numFmtId="0" fontId="69" fillId="13" borderId="0" xfId="0" applyFont="1" applyFill="1" applyAlignment="1">
      <alignment horizontal="left" vertical="center" wrapText="1"/>
    </xf>
    <xf numFmtId="0" fontId="69" fillId="13" borderId="0" xfId="0" applyFont="1" applyFill="1" applyAlignment="1">
      <alignment horizontal="center" vertical="center" wrapText="1"/>
    </xf>
    <xf numFmtId="0" fontId="40" fillId="13" borderId="0" xfId="32" applyFont="1" applyFill="1" applyAlignment="1">
      <alignment horizontal="right"/>
    </xf>
    <xf numFmtId="0" fontId="40" fillId="13" borderId="0" xfId="32" applyFont="1" applyFill="1" applyAlignment="1">
      <alignment horizontal="left"/>
    </xf>
    <xf numFmtId="0" fontId="40" fillId="13" borderId="0" xfId="32" applyFont="1" applyFill="1">
      <alignment horizontal="center"/>
    </xf>
    <xf numFmtId="0" fontId="40" fillId="0" borderId="0" xfId="0" applyFont="1" applyAlignment="1">
      <alignment horizontal="right"/>
    </xf>
    <xf numFmtId="0" fontId="50" fillId="13" borderId="0" xfId="0" applyFont="1" applyFill="1" applyAlignment="1">
      <alignment horizontal="left" vertical="center"/>
    </xf>
    <xf numFmtId="0" fontId="48" fillId="13" borderId="0" xfId="0" applyFont="1" applyFill="1" applyAlignment="1">
      <alignment vertical="center"/>
    </xf>
    <xf numFmtId="0" fontId="48" fillId="13" borderId="0" xfId="0" applyFont="1" applyFill="1" applyAlignment="1">
      <alignment horizontal="left" vertical="center"/>
    </xf>
    <xf numFmtId="0" fontId="44" fillId="0" borderId="0" xfId="0" applyFont="1" applyAlignment="1">
      <alignment horizontal="right"/>
    </xf>
    <xf numFmtId="0" fontId="40" fillId="0" borderId="0" xfId="0" applyFont="1" applyAlignment="1">
      <alignment horizontal="center"/>
    </xf>
    <xf numFmtId="0" fontId="48" fillId="13" borderId="0" xfId="0" applyFont="1" applyFill="1" applyAlignment="1">
      <alignment horizontal="right" vertical="center" wrapText="1"/>
    </xf>
    <xf numFmtId="0" fontId="48" fillId="13" borderId="0" xfId="0" applyFont="1" applyFill="1" applyAlignment="1">
      <alignment vertical="center" wrapText="1"/>
    </xf>
    <xf numFmtId="0" fontId="51" fillId="13" borderId="0" xfId="0" applyFont="1" applyFill="1" applyAlignment="1">
      <alignment vertical="center" wrapText="1"/>
    </xf>
    <xf numFmtId="0" fontId="71" fillId="13" borderId="0" xfId="0" applyFont="1" applyFill="1" applyAlignment="1">
      <alignment vertical="center" wrapText="1"/>
    </xf>
    <xf numFmtId="0" fontId="40" fillId="0" borderId="0" xfId="0" applyFont="1" applyAlignment="1">
      <alignment vertical="center"/>
    </xf>
    <xf numFmtId="0" fontId="50" fillId="13" borderId="0" xfId="0" applyFont="1" applyFill="1" applyAlignment="1">
      <alignment horizontal="right" vertical="center" wrapText="1"/>
    </xf>
    <xf numFmtId="0" fontId="51" fillId="13" borderId="0" xfId="0" applyFont="1" applyFill="1" applyAlignment="1">
      <alignment horizontal="center" vertical="center" wrapText="1"/>
    </xf>
    <xf numFmtId="0" fontId="46" fillId="13" borderId="0" xfId="0" applyFont="1" applyFill="1" applyAlignment="1">
      <alignment vertical="center"/>
    </xf>
    <xf numFmtId="0" fontId="40" fillId="13" borderId="0" xfId="0" applyFont="1" applyFill="1" applyAlignment="1">
      <alignment vertical="center"/>
    </xf>
    <xf numFmtId="0" fontId="44" fillId="13" borderId="0" xfId="0" applyFont="1" applyFill="1" applyAlignment="1">
      <alignment vertical="center"/>
    </xf>
    <xf numFmtId="0" fontId="48" fillId="0" borderId="0" xfId="0" applyFont="1" applyAlignment="1">
      <alignment vertical="center" wrapText="1"/>
    </xf>
    <xf numFmtId="164" fontId="51" fillId="0" borderId="0" xfId="0" applyNumberFormat="1" applyFont="1" applyAlignment="1">
      <alignment horizontal="center" vertical="center" wrapText="1"/>
    </xf>
    <xf numFmtId="0" fontId="51" fillId="0" borderId="0" xfId="0" applyFont="1" applyAlignment="1">
      <alignment horizontal="center" vertical="center" wrapText="1"/>
    </xf>
    <xf numFmtId="0" fontId="72" fillId="16" borderId="0" xfId="42" applyFont="1" applyFill="1" applyAlignment="1">
      <alignment horizontal="center" wrapText="1"/>
    </xf>
    <xf numFmtId="0" fontId="40" fillId="0" borderId="0" xfId="42" applyFont="1"/>
    <xf numFmtId="0" fontId="47" fillId="0" borderId="0" xfId="0" applyFont="1" applyAlignment="1">
      <alignment horizontal="right"/>
    </xf>
    <xf numFmtId="0" fontId="40" fillId="13" borderId="0" xfId="42" applyFont="1" applyFill="1"/>
    <xf numFmtId="0" fontId="40" fillId="13" borderId="0" xfId="42" applyFont="1" applyFill="1" applyAlignment="1">
      <alignment vertical="center"/>
    </xf>
    <xf numFmtId="0" fontId="48" fillId="0" borderId="0" xfId="0" applyFont="1" applyAlignment="1">
      <alignment horizontal="right"/>
    </xf>
    <xf numFmtId="43" fontId="66" fillId="19" borderId="11" xfId="43" applyFont="1" applyFill="1" applyBorder="1" applyAlignment="1">
      <alignment wrapText="1"/>
    </xf>
    <xf numFmtId="43" fontId="66" fillId="19" borderId="11" xfId="43" applyFont="1" applyFill="1" applyBorder="1" applyAlignment="1">
      <alignment horizontal="right" vertical="center" wrapText="1"/>
    </xf>
    <xf numFmtId="43" fontId="66" fillId="19" borderId="11" xfId="43" applyFont="1" applyFill="1" applyBorder="1" applyAlignment="1">
      <alignment vertical="center" wrapText="1"/>
    </xf>
    <xf numFmtId="1" fontId="40" fillId="19" borderId="11" xfId="0" applyNumberFormat="1" applyFont="1" applyFill="1" applyBorder="1" applyAlignment="1">
      <alignment vertical="center"/>
    </xf>
    <xf numFmtId="164" fontId="40" fillId="19" borderId="11" xfId="30" applyNumberFormat="1" applyFont="1" applyFill="1" applyBorder="1"/>
    <xf numFmtId="3" fontId="40" fillId="19" borderId="11" xfId="0" applyNumberFormat="1" applyFont="1" applyFill="1" applyBorder="1"/>
    <xf numFmtId="0" fontId="68" fillId="0" borderId="0" xfId="0" applyFont="1"/>
    <xf numFmtId="0" fontId="68" fillId="0" borderId="0" xfId="0" applyFont="1" applyAlignment="1">
      <alignment horizontal="left"/>
    </xf>
    <xf numFmtId="0" fontId="67" fillId="0" borderId="13" xfId="0" applyFont="1" applyBorder="1"/>
    <xf numFmtId="0" fontId="46" fillId="13" borderId="0" xfId="0" applyFont="1" applyFill="1" applyAlignment="1">
      <alignment horizontal="right"/>
    </xf>
    <xf numFmtId="2" fontId="40" fillId="19" borderId="11" xfId="40" applyNumberFormat="1" applyFont="1" applyFill="1" applyBorder="1" applyAlignment="1">
      <alignment horizontal="center" vertical="center"/>
    </xf>
    <xf numFmtId="0" fontId="72" fillId="16" borderId="0" xfId="42" applyFont="1" applyFill="1" applyAlignment="1">
      <alignment horizontal="center" vertical="center" wrapText="1"/>
    </xf>
    <xf numFmtId="0" fontId="37" fillId="20" borderId="0" xfId="0" applyFont="1" applyFill="1" applyAlignment="1">
      <alignment vertical="center"/>
    </xf>
    <xf numFmtId="43" fontId="66" fillId="16" borderId="11" xfId="43" applyFont="1" applyFill="1" applyBorder="1" applyAlignment="1">
      <alignment wrapText="1"/>
    </xf>
    <xf numFmtId="0" fontId="51" fillId="16" borderId="0" xfId="0" applyFont="1" applyFill="1" applyAlignment="1">
      <alignment horizontal="center" wrapText="1"/>
    </xf>
    <xf numFmtId="164" fontId="40" fillId="16" borderId="11" xfId="30" applyNumberFormat="1" applyFont="1" applyFill="1" applyBorder="1"/>
    <xf numFmtId="0" fontId="75" fillId="13" borderId="0" xfId="0" applyFont="1" applyFill="1"/>
    <xf numFmtId="1" fontId="68" fillId="13" borderId="0" xfId="0" applyNumberFormat="1" applyFont="1" applyFill="1" applyAlignment="1">
      <alignment horizontal="center" vertical="center"/>
    </xf>
    <xf numFmtId="0" fontId="75" fillId="13" borderId="0" xfId="0" applyFont="1" applyFill="1" applyAlignment="1">
      <alignment horizontal="right"/>
    </xf>
    <xf numFmtId="0" fontId="38" fillId="2" borderId="0" xfId="0" applyFont="1" applyFill="1" applyAlignment="1">
      <alignment horizontal="center" vertical="center"/>
    </xf>
    <xf numFmtId="0" fontId="41" fillId="2" borderId="0" xfId="0" applyFont="1" applyFill="1" applyAlignment="1">
      <alignment horizontal="center" vertical="top"/>
    </xf>
    <xf numFmtId="0" fontId="48" fillId="13" borderId="0" xfId="0" applyFont="1" applyFill="1" applyAlignment="1">
      <alignment horizontal="center"/>
    </xf>
    <xf numFmtId="0" fontId="43" fillId="13" borderId="0" xfId="0" applyFont="1" applyFill="1" applyAlignment="1">
      <alignment horizontal="center"/>
    </xf>
    <xf numFmtId="0" fontId="75" fillId="13" borderId="0" xfId="0" applyFont="1" applyFill="1" applyAlignment="1">
      <alignment horizontal="center"/>
    </xf>
    <xf numFmtId="0" fontId="67" fillId="0" borderId="13" xfId="0" applyFont="1" applyBorder="1" applyAlignment="1">
      <alignment horizontal="center"/>
    </xf>
    <xf numFmtId="0" fontId="53" fillId="13" borderId="0" xfId="0" applyFont="1" applyFill="1" applyAlignment="1">
      <alignment horizontal="center"/>
    </xf>
    <xf numFmtId="0" fontId="40" fillId="13" borderId="0" xfId="36" applyFont="1" applyFill="1" applyAlignment="1">
      <alignment horizontal="center"/>
    </xf>
    <xf numFmtId="0" fontId="44" fillId="13" borderId="0" xfId="35" applyFont="1" applyFill="1" applyAlignment="1">
      <alignment horizontal="center"/>
    </xf>
    <xf numFmtId="0" fontId="44" fillId="13" borderId="0" xfId="0" applyFont="1" applyFill="1" applyAlignment="1">
      <alignment horizontal="center"/>
    </xf>
    <xf numFmtId="0" fontId="40" fillId="16" borderId="0" xfId="0" applyFont="1" applyFill="1" applyAlignment="1">
      <alignment horizontal="center"/>
    </xf>
    <xf numFmtId="0" fontId="62" fillId="13" borderId="0" xfId="0" applyFont="1" applyFill="1" applyAlignment="1">
      <alignment horizontal="center"/>
    </xf>
    <xf numFmtId="0" fontId="64" fillId="13" borderId="0" xfId="0" applyFont="1" applyFill="1" applyAlignment="1">
      <alignment horizontal="center"/>
    </xf>
    <xf numFmtId="0" fontId="44" fillId="16" borderId="0" xfId="0" applyFont="1" applyFill="1" applyAlignment="1">
      <alignment horizontal="center"/>
    </xf>
    <xf numFmtId="0" fontId="48" fillId="0" borderId="0" xfId="0" applyFont="1" applyAlignment="1">
      <alignment horizontal="center"/>
    </xf>
    <xf numFmtId="43" fontId="74" fillId="16" borderId="11" xfId="40" applyNumberFormat="1" applyFont="1" applyFill="1" applyBorder="1" applyAlignment="1">
      <alignment horizontal="center"/>
    </xf>
    <xf numFmtId="2" fontId="53" fillId="13" borderId="0" xfId="0" applyNumberFormat="1" applyFont="1" applyFill="1" applyAlignment="1">
      <alignment horizontal="center"/>
    </xf>
    <xf numFmtId="164" fontId="40" fillId="16" borderId="11" xfId="40" applyNumberFormat="1" applyFont="1" applyFill="1" applyBorder="1" applyAlignment="1">
      <alignment horizontal="center"/>
    </xf>
    <xf numFmtId="43" fontId="40" fillId="16" borderId="11" xfId="40" applyNumberFormat="1" applyFont="1" applyFill="1" applyBorder="1" applyAlignment="1">
      <alignment horizontal="center"/>
    </xf>
    <xf numFmtId="43" fontId="44" fillId="16" borderId="11" xfId="40" applyNumberFormat="1" applyFont="1" applyFill="1" applyBorder="1" applyAlignment="1">
      <alignment horizontal="center"/>
    </xf>
    <xf numFmtId="43" fontId="58" fillId="16" borderId="0" xfId="0" applyNumberFormat="1" applyFont="1" applyFill="1" applyAlignment="1">
      <alignment horizontal="center"/>
    </xf>
    <xf numFmtId="43" fontId="58" fillId="13" borderId="0" xfId="0" applyNumberFormat="1" applyFont="1" applyFill="1" applyAlignment="1">
      <alignment horizontal="center"/>
    </xf>
    <xf numFmtId="164" fontId="44" fillId="16" borderId="11" xfId="40" applyNumberFormat="1" applyFont="1" applyFill="1" applyBorder="1" applyAlignment="1">
      <alignment horizontal="center"/>
    </xf>
    <xf numFmtId="4" fontId="40" fillId="19" borderId="11" xfId="0" applyNumberFormat="1" applyFont="1" applyFill="1" applyBorder="1"/>
    <xf numFmtId="166" fontId="40" fillId="16" borderId="11" xfId="40" applyNumberFormat="1" applyFont="1" applyFill="1" applyBorder="1"/>
    <xf numFmtId="9" fontId="40" fillId="21" borderId="11" xfId="31" applyFont="1" applyFill="1" applyBorder="1" applyAlignment="1">
      <alignment horizontal="center" vertical="center"/>
    </xf>
    <xf numFmtId="2" fontId="40" fillId="13" borderId="0" xfId="40" applyNumberFormat="1" applyFont="1" applyFill="1" applyBorder="1" applyAlignment="1">
      <alignment horizontal="center" vertical="center"/>
    </xf>
    <xf numFmtId="167" fontId="40" fillId="19" borderId="11" xfId="0" applyNumberFormat="1" applyFont="1" applyFill="1" applyBorder="1"/>
    <xf numFmtId="168" fontId="66" fillId="19" borderId="11" xfId="43" applyNumberFormat="1" applyFont="1" applyFill="1" applyBorder="1" applyAlignment="1">
      <alignment wrapText="1"/>
    </xf>
    <xf numFmtId="0" fontId="40" fillId="19" borderId="11" xfId="0" applyFont="1" applyFill="1" applyBorder="1" applyAlignment="1">
      <alignment horizontal="center"/>
    </xf>
    <xf numFmtId="9" fontId="40" fillId="16" borderId="11" xfId="31" applyFont="1" applyFill="1" applyBorder="1"/>
    <xf numFmtId="9" fontId="40" fillId="21" borderId="11" xfId="31" applyFont="1" applyFill="1" applyBorder="1"/>
    <xf numFmtId="14" fontId="69" fillId="21" borderId="11" xfId="0" applyNumberFormat="1" applyFont="1" applyFill="1" applyBorder="1" applyAlignment="1">
      <alignment horizontal="center" vertical="center"/>
    </xf>
    <xf numFmtId="0" fontId="69" fillId="16" borderId="0" xfId="33" applyFont="1" applyFill="1" applyBorder="1" applyAlignment="1">
      <alignment horizontal="center" vertical="center"/>
    </xf>
    <xf numFmtId="14" fontId="40" fillId="16" borderId="11" xfId="0" applyNumberFormat="1" applyFont="1" applyFill="1" applyBorder="1"/>
    <xf numFmtId="2" fontId="40" fillId="16" borderId="11" xfId="0" applyNumberFormat="1" applyFont="1" applyFill="1" applyBorder="1"/>
    <xf numFmtId="168" fontId="66" fillId="16" borderId="11" xfId="43" applyNumberFormat="1" applyFont="1" applyFill="1" applyBorder="1" applyAlignment="1">
      <alignment wrapText="1"/>
    </xf>
    <xf numFmtId="2" fontId="40" fillId="16" borderId="11" xfId="30" applyNumberFormat="1" applyFont="1" applyFill="1" applyBorder="1" applyAlignment="1">
      <alignment vertical="center"/>
    </xf>
    <xf numFmtId="0" fontId="42" fillId="20" borderId="0" xfId="0" applyFont="1" applyFill="1" applyAlignment="1">
      <alignment vertical="center"/>
    </xf>
    <xf numFmtId="2" fontId="40" fillId="21" borderId="11" xfId="40" applyNumberFormat="1" applyFont="1" applyFill="1" applyBorder="1" applyAlignment="1">
      <alignment horizontal="center" vertical="center"/>
    </xf>
    <xf numFmtId="0" fontId="48" fillId="0" borderId="11" xfId="0" applyFont="1" applyBorder="1"/>
    <xf numFmtId="0" fontId="48" fillId="14" borderId="11" xfId="0" applyFont="1" applyFill="1" applyBorder="1"/>
    <xf numFmtId="169" fontId="48" fillId="0" borderId="11" xfId="0" applyNumberFormat="1" applyFont="1" applyBorder="1"/>
    <xf numFmtId="0" fontId="50" fillId="0" borderId="0" xfId="0" applyFont="1"/>
    <xf numFmtId="8" fontId="50" fillId="0" borderId="11" xfId="0" applyNumberFormat="1" applyFont="1" applyBorder="1"/>
    <xf numFmtId="169" fontId="50" fillId="0" borderId="11" xfId="0" applyNumberFormat="1" applyFont="1" applyBorder="1"/>
    <xf numFmtId="0" fontId="0" fillId="13" borderId="0" xfId="0" applyFill="1"/>
    <xf numFmtId="0" fontId="76" fillId="13" borderId="0" xfId="0" applyFont="1" applyFill="1" applyAlignment="1">
      <alignment vertical="center"/>
    </xf>
    <xf numFmtId="0" fontId="77" fillId="13" borderId="0" xfId="0" applyFont="1" applyFill="1" applyAlignment="1">
      <alignment horizontal="left" vertical="center" indent="2"/>
    </xf>
    <xf numFmtId="2" fontId="40" fillId="21" borderId="11" xfId="44" applyNumberFormat="1" applyFont="1" applyFill="1" applyBorder="1" applyAlignment="1">
      <alignment horizontal="center" vertical="center"/>
    </xf>
    <xf numFmtId="2" fontId="40" fillId="13" borderId="11" xfId="44" applyNumberFormat="1" applyFont="1" applyFill="1" applyBorder="1" applyAlignment="1">
      <alignment horizontal="center" vertical="center"/>
    </xf>
    <xf numFmtId="0" fontId="77" fillId="13" borderId="0" xfId="0" applyFont="1" applyFill="1" applyAlignment="1">
      <alignment horizontal="left" vertical="center" indent="4"/>
    </xf>
    <xf numFmtId="0" fontId="81" fillId="13" borderId="0" xfId="0" applyFont="1" applyFill="1" applyAlignment="1">
      <alignment vertical="center"/>
    </xf>
    <xf numFmtId="0" fontId="82" fillId="0" borderId="14" xfId="0" applyFont="1" applyBorder="1"/>
    <xf numFmtId="0" fontId="73" fillId="0" borderId="16" xfId="0" applyFont="1" applyBorder="1"/>
    <xf numFmtId="0" fontId="83" fillId="0" borderId="14" xfId="0" applyFont="1" applyBorder="1"/>
    <xf numFmtId="0" fontId="73" fillId="0" borderId="14" xfId="0" applyFont="1" applyBorder="1"/>
    <xf numFmtId="0" fontId="84" fillId="13" borderId="0" xfId="0" applyFont="1" applyFill="1"/>
    <xf numFmtId="0" fontId="83" fillId="0" borderId="14" xfId="0" applyFont="1" applyBorder="1" applyAlignment="1">
      <alignment horizontal="center"/>
    </xf>
    <xf numFmtId="0" fontId="43" fillId="13" borderId="17" xfId="0" applyFont="1" applyFill="1" applyBorder="1"/>
    <xf numFmtId="0" fontId="43" fillId="13" borderId="17" xfId="0" applyFont="1" applyFill="1" applyBorder="1" applyAlignment="1">
      <alignment horizontal="center"/>
    </xf>
    <xf numFmtId="1" fontId="52" fillId="13" borderId="17" xfId="0" applyNumberFormat="1" applyFont="1" applyFill="1" applyBorder="1" applyAlignment="1">
      <alignment horizontal="center" vertical="center"/>
    </xf>
    <xf numFmtId="0" fontId="73" fillId="0" borderId="14" xfId="0" applyFont="1" applyBorder="1" applyAlignment="1">
      <alignment horizontal="center"/>
    </xf>
    <xf numFmtId="0" fontId="73" fillId="0" borderId="15" xfId="0" applyFont="1" applyBorder="1"/>
    <xf numFmtId="0" fontId="40" fillId="0" borderId="18" xfId="0" applyFont="1" applyBorder="1"/>
    <xf numFmtId="0" fontId="48" fillId="0" borderId="13" xfId="0" applyFont="1" applyBorder="1"/>
    <xf numFmtId="0" fontId="83" fillId="0" borderId="14" xfId="0" applyFont="1" applyBorder="1" applyAlignment="1">
      <alignment horizontal="center" vertical="center" wrapText="1"/>
    </xf>
  </cellXfs>
  <cellStyles count="45">
    <cellStyle name="20% - Accent4" xfId="36" builtinId="42"/>
    <cellStyle name="Accent4" xfId="35" builtinId="41"/>
    <cellStyle name="Actual" xfId="33" xr:uid="{D3C4CACD-ED26-4A8A-886C-D898095F8707}"/>
    <cellStyle name="Bad" xfId="4" builtinId="27" hidden="1"/>
    <cellStyle name="CalcRef" xfId="34" xr:uid="{70D6B756-7765-4EFA-8B8F-6BCFC577B85A}"/>
    <cellStyle name="Calculation" xfId="8" builtinId="22" hidden="1"/>
    <cellStyle name="Category" xfId="14" xr:uid="{0B7BB563-C5A4-4F2F-B66E-098B032ACF88}"/>
    <cellStyle name="Check Cell" xfId="10" builtinId="23" hidden="1"/>
    <cellStyle name="Comma" xfId="30" builtinId="3"/>
    <cellStyle name="Comma 2" xfId="38" xr:uid="{9293F89D-03D5-4D6F-A727-99BCB0819FF9}"/>
    <cellStyle name="Comma 2 2" xfId="43" xr:uid="{0473B9F5-C1FD-4052-9201-9704906EEAD9}"/>
    <cellStyle name="Comma 3" xfId="41" xr:uid="{2C28BABD-033E-4C93-B6FE-4ABC5F3256A3}"/>
    <cellStyle name="Currency" xfId="40" builtinId="4"/>
    <cellStyle name="Currency 2" xfId="44" xr:uid="{AED8622B-19F7-41A7-9525-3365B8B27A1E}"/>
    <cellStyle name="Explanatory Text" xfId="13" builtinId="53" hidden="1"/>
    <cellStyle name="Followed Hyperlink" xfId="2" builtinId="9" hidden="1"/>
    <cellStyle name="Followed Hyperlink" xfId="21" builtinId="9" customBuiltin="1"/>
    <cellStyle name="Formula change cell" xfId="19" xr:uid="{E49FE87C-DBC2-45C1-9FF9-667C9CDA2707}"/>
    <cellStyle name="Good" xfId="3" builtinId="26" hidden="1"/>
    <cellStyle name="Heading 1" xfId="23" builtinId="16" hidden="1" customBuiltin="1"/>
    <cellStyle name="Heading 2" xfId="24" builtinId="17" hidden="1"/>
    <cellStyle name="Heading 3" xfId="25" builtinId="18" hidden="1"/>
    <cellStyle name="Heading 4" xfId="26" builtinId="19" hidden="1"/>
    <cellStyle name="Hyperlink" xfId="1" builtinId="8" hidden="1"/>
    <cellStyle name="Hyperlink" xfId="17" builtinId="8" customBuiltin="1"/>
    <cellStyle name="Input" xfId="6" builtinId="20" hidden="1"/>
    <cellStyle name="InputCell" xfId="18" xr:uid="{2D6EF06A-4E5E-418C-864D-73935DF5F533}"/>
    <cellStyle name="LineItem" xfId="16" xr:uid="{FD098ECF-44F1-4E9E-8541-48DF2E93B46C}"/>
    <cellStyle name="Linked Cell" xfId="9" builtinId="24" hidden="1"/>
    <cellStyle name="Main heading" xfId="28" xr:uid="{D26EDA8D-059C-4EA7-8387-D6D82099B44B}"/>
    <cellStyle name="Neutral" xfId="5" builtinId="28" hidden="1"/>
    <cellStyle name="Normal" xfId="0" builtinId="0" customBuiltin="1"/>
    <cellStyle name="Normal 2" xfId="42" xr:uid="{F5803B33-8806-40BC-80A9-3754AC7E4D1F}"/>
    <cellStyle name="Normal 2 2" xfId="39" xr:uid="{0D429E99-0FEC-49A4-9553-3F7621151ADF}"/>
    <cellStyle name="Note" xfId="12" builtinId="10" hidden="1"/>
    <cellStyle name="Output" xfId="7" builtinId="21" hidden="1"/>
    <cellStyle name="Percent" xfId="31" builtinId="5"/>
    <cellStyle name="Solver cell" xfId="20" xr:uid="{C903F9E8-9AA5-4CEB-BCE0-0AFE8624550D}"/>
    <cellStyle name="Subcategory" xfId="15" xr:uid="{911AE8DC-C55F-4732-9700-18C302F7EFA7}"/>
    <cellStyle name="Subheading" xfId="29" xr:uid="{86B8D6F9-798F-4906-90AC-49764B7673C0}"/>
    <cellStyle name="Title" xfId="22" builtinId="15" hidden="1"/>
    <cellStyle name="Total" xfId="27" builtinId="25" hidden="1"/>
    <cellStyle name="unit" xfId="37" xr:uid="{28015E14-FE79-4AD4-8F81-9E3FBB60D423}"/>
    <cellStyle name="Units" xfId="32" xr:uid="{268CB325-AF88-4C0B-AD66-69CE423E6B21}"/>
    <cellStyle name="Warning Text" xfId="11" builtinId="11" hidden="1"/>
  </cellStyles>
  <dxfs count="10">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b/>
        <i val="0"/>
        <color theme="0"/>
      </font>
      <fill>
        <patternFill>
          <bgColor theme="4"/>
        </patternFill>
      </fill>
    </dxf>
    <dxf>
      <border>
        <left style="thin">
          <color auto="1"/>
        </left>
        <right style="thin">
          <color auto="1"/>
        </right>
        <top style="thin">
          <color auto="1"/>
        </top>
        <bottom style="thin">
          <color auto="1"/>
        </bottom>
      </border>
    </dxf>
  </dxfs>
  <tableStyles count="1" defaultTableStyle="Table Style 1" defaultPivotStyle="PivotStyleLight16">
    <tableStyle name="Table Style 1" pivot="0" count="2" xr9:uid="{40DC8C16-070A-4096-8C31-BB2DC3A90D62}">
      <tableStyleElement type="wholeTable" dxfId="9"/>
      <tableStyleElement type="headerRow" dxfId="8"/>
    </tableStyle>
  </tableStyles>
  <colors>
    <mruColors>
      <color rgb="FFE83F35"/>
      <color rgb="FF00A897"/>
      <color rgb="FF5E61AB"/>
      <color rgb="FFFBB216"/>
      <color rgb="FFEB7E00"/>
      <color rgb="FFA10000"/>
      <color rgb="FF37424A"/>
      <color rgb="FF6A7177"/>
      <color rgb="FF9BA1A5"/>
      <color rgb="FFCFD1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1"/>
          <c:tx>
            <c:strRef>
              <c:f>Dashboard!$E$20</c:f>
              <c:strCache>
                <c:ptCount val="1"/>
                <c:pt idx="0">
                  <c:v>AIC</c:v>
                </c:pt>
              </c:strCache>
            </c:strRef>
          </c:tx>
          <c:spPr>
            <a:solidFill>
              <a:schemeClr val="bg2"/>
            </a:solidFill>
            <a:ln>
              <a:noFill/>
            </a:ln>
            <a:effectLst/>
          </c:spPr>
          <c:invertIfNegative val="0"/>
          <c:dLbls>
            <c:numFmt formatCode="&quot;$&quot;#,##0.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accent5"/>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Dashboard!$C$21</c:f>
              <c:strCache>
                <c:ptCount val="1"/>
                <c:pt idx="0">
                  <c:v>LRMC</c:v>
                </c:pt>
              </c:strCache>
            </c:strRef>
          </c:cat>
          <c:val>
            <c:numRef>
              <c:f>Dashboard!$E$21</c:f>
              <c:numCache>
                <c:formatCode>0.00</c:formatCode>
                <c:ptCount val="1"/>
                <c:pt idx="0">
                  <c:v>0</c:v>
                </c:pt>
              </c:numCache>
            </c:numRef>
          </c:val>
          <c:extLst>
            <c:ext xmlns:c16="http://schemas.microsoft.com/office/drawing/2014/chart" uri="{C3380CC4-5D6E-409C-BE32-E72D297353CC}">
              <c16:uniqueId val="{00000000-C26C-441B-B7EB-654DEACA521E}"/>
            </c:ext>
          </c:extLst>
        </c:ser>
        <c:ser>
          <c:idx val="2"/>
          <c:order val="2"/>
          <c:tx>
            <c:strRef>
              <c:f>Dashboard!$F$20</c:f>
              <c:strCache>
                <c:ptCount val="1"/>
                <c:pt idx="0">
                  <c:v>Turvey</c:v>
                </c:pt>
              </c:strCache>
            </c:strRef>
          </c:tx>
          <c:spPr>
            <a:solidFill>
              <a:schemeClr val="tx2"/>
            </a:solidFill>
            <a:ln>
              <a:noFill/>
            </a:ln>
            <a:effectLst/>
          </c:spPr>
          <c:invertIfNegative val="0"/>
          <c:dLbls>
            <c:numFmt formatCode="&quot;$&quot;#,##0.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accent5"/>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Dashboard!$C$21</c:f>
              <c:strCache>
                <c:ptCount val="1"/>
                <c:pt idx="0">
                  <c:v>LRMC</c:v>
                </c:pt>
              </c:strCache>
            </c:strRef>
          </c:cat>
          <c:val>
            <c:numRef>
              <c:f>Dashboard!$F$21</c:f>
              <c:numCache>
                <c:formatCode>0.00</c:formatCode>
                <c:ptCount val="1"/>
                <c:pt idx="0">
                  <c:v>0</c:v>
                </c:pt>
              </c:numCache>
            </c:numRef>
          </c:val>
          <c:extLst>
            <c:ext xmlns:c16="http://schemas.microsoft.com/office/drawing/2014/chart" uri="{C3380CC4-5D6E-409C-BE32-E72D297353CC}">
              <c16:uniqueId val="{00000000-8104-48ED-B0AF-6AF7E73FC8D7}"/>
            </c:ext>
          </c:extLst>
        </c:ser>
        <c:dLbls>
          <c:showLegendKey val="0"/>
          <c:showVal val="0"/>
          <c:showCatName val="0"/>
          <c:showSerName val="0"/>
          <c:showPercent val="0"/>
          <c:showBubbleSize val="0"/>
        </c:dLbls>
        <c:gapWidth val="40"/>
        <c:overlap val="-27"/>
        <c:axId val="1080267551"/>
        <c:axId val="1176079423"/>
        <c:extLst>
          <c:ext xmlns:c15="http://schemas.microsoft.com/office/drawing/2012/chart" uri="{02D57815-91ED-43cb-92C2-25804820EDAC}">
            <c15:filteredBarSeries>
              <c15:ser>
                <c:idx val="0"/>
                <c:order val="0"/>
                <c:tx>
                  <c:strRef>
                    <c:extLst>
                      <c:ext uri="{02D57815-91ED-43cb-92C2-25804820EDAC}">
                        <c15:formulaRef>
                          <c15:sqref>Dashboard!$D$20</c15:sqref>
                        </c15:formulaRef>
                      </c:ext>
                    </c:extLst>
                    <c:strCache>
                      <c:ptCount val="1"/>
                      <c:pt idx="0">
                        <c:v>Average </c:v>
                      </c:pt>
                    </c:strCache>
                  </c:strRef>
                </c:tx>
                <c:spPr>
                  <a:solidFill>
                    <a:schemeClr val="accent1"/>
                  </a:solidFill>
                  <a:ln>
                    <a:noFill/>
                  </a:ln>
                  <a:effectLst/>
                </c:spPr>
                <c:invertIfNegative val="0"/>
                <c:cat>
                  <c:strRef>
                    <c:extLst>
                      <c:ext uri="{02D57815-91ED-43cb-92C2-25804820EDAC}">
                        <c15:formulaRef>
                          <c15:sqref>Dashboard!$C$21</c15:sqref>
                        </c15:formulaRef>
                      </c:ext>
                    </c:extLst>
                    <c:strCache>
                      <c:ptCount val="1"/>
                      <c:pt idx="0">
                        <c:v>LRMC</c:v>
                      </c:pt>
                    </c:strCache>
                  </c:strRef>
                </c:cat>
                <c:val>
                  <c:numRef>
                    <c:extLst>
                      <c:ext uri="{02D57815-91ED-43cb-92C2-25804820EDAC}">
                        <c15:formulaRef>
                          <c15:sqref>Dashboard!$D$21</c15:sqref>
                        </c15:formulaRef>
                      </c:ext>
                    </c:extLst>
                    <c:numCache>
                      <c:formatCode>0.00</c:formatCode>
                      <c:ptCount val="1"/>
                      <c:pt idx="0">
                        <c:v>0</c:v>
                      </c:pt>
                    </c:numCache>
                  </c:numRef>
                </c:val>
                <c:extLst>
                  <c:ext xmlns:c16="http://schemas.microsoft.com/office/drawing/2014/chart" uri="{C3380CC4-5D6E-409C-BE32-E72D297353CC}">
                    <c16:uniqueId val="{00000000-39D5-4F2D-806E-9C6D02C3C390}"/>
                  </c:ext>
                </c:extLst>
              </c15:ser>
            </c15:filteredBarSeries>
          </c:ext>
        </c:extLst>
      </c:barChart>
      <c:catAx>
        <c:axId val="1080267551"/>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accent5"/>
                </a:solidFill>
                <a:latin typeface="Open Sans" panose="020B0606030504020204" pitchFamily="34" charset="0"/>
                <a:ea typeface="Open Sans" panose="020B0606030504020204" pitchFamily="34" charset="0"/>
                <a:cs typeface="Open Sans" panose="020B0606030504020204" pitchFamily="34" charset="0"/>
              </a:defRPr>
            </a:pPr>
            <a:endParaRPr lang="en-US"/>
          </a:p>
        </c:txPr>
        <c:crossAx val="1176079423"/>
        <c:crosses val="autoZero"/>
        <c:auto val="1"/>
        <c:lblAlgn val="ctr"/>
        <c:lblOffset val="100"/>
        <c:noMultiLvlLbl val="0"/>
      </c:catAx>
      <c:valAx>
        <c:axId val="1176079423"/>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accent5"/>
                    </a:solidFill>
                    <a:latin typeface="Open Sans SemiBold"/>
                    <a:ea typeface="Open Sans SemiBold"/>
                    <a:cs typeface="Open Sans SemiBold"/>
                  </a:defRPr>
                </a:pPr>
                <a:r>
                  <a:rPr lang="en-AU">
                    <a:solidFill>
                      <a:schemeClr val="accent5"/>
                    </a:solidFill>
                  </a:rPr>
                  <a:t>LRMC of bulk water</a:t>
                </a:r>
                <a:r>
                  <a:rPr lang="en-AU" baseline="0">
                    <a:solidFill>
                      <a:schemeClr val="accent5"/>
                    </a:solidFill>
                  </a:rPr>
                  <a:t> supply ($FY24</a:t>
                </a:r>
                <a:r>
                  <a:rPr lang="en-AU">
                    <a:solidFill>
                      <a:schemeClr val="accent5"/>
                    </a:solidFill>
                  </a:rPr>
                  <a:t>/kL)</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accent5"/>
                  </a:solidFill>
                  <a:latin typeface="Open Sans SemiBold"/>
                  <a:ea typeface="Open Sans SemiBold"/>
                  <a:cs typeface="Open Sans SemiBold"/>
                </a:defRPr>
              </a:pPr>
              <a:endParaRPr lang="en-US"/>
            </a:p>
          </c:txPr>
        </c:title>
        <c:numFmt formatCode="0.00"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accent5"/>
                </a:solidFill>
                <a:latin typeface="Open Sans" panose="020B0606030504020204" pitchFamily="34" charset="0"/>
                <a:ea typeface="Open Sans" panose="020B0606030504020204" pitchFamily="34" charset="0"/>
                <a:cs typeface="Open Sans" panose="020B0606030504020204" pitchFamily="34" charset="0"/>
              </a:defRPr>
            </a:pPr>
            <a:endParaRPr lang="en-US"/>
          </a:p>
        </c:txPr>
        <c:crossAx val="1080267551"/>
        <c:crosses val="autoZero"/>
        <c:crossBetween val="between"/>
      </c:valAx>
      <c:spPr>
        <a:noFill/>
        <a:ln>
          <a:noFill/>
        </a:ln>
        <a:effectLst/>
      </c:spPr>
    </c:plotArea>
    <c:legend>
      <c:legendPos val="b"/>
      <c:layout>
        <c:manualLayout>
          <c:xMode val="edge"/>
          <c:yMode val="edge"/>
          <c:x val="0.47422850279944256"/>
          <c:y val="0.91956131341624847"/>
          <c:w val="0.2319130766288765"/>
          <c:h val="7.9888887439106784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accent5"/>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41355633702714"/>
          <c:y val="3.4390929359058367E-2"/>
          <c:w val="0.87021954724554962"/>
          <c:h val="0.70789930009387447"/>
        </c:manualLayout>
      </c:layout>
      <c:lineChart>
        <c:grouping val="standard"/>
        <c:varyColors val="0"/>
        <c:ser>
          <c:idx val="0"/>
          <c:order val="0"/>
          <c:tx>
            <c:strRef>
              <c:f>'Bulk water LRMC'!$C$14</c:f>
              <c:strCache>
                <c:ptCount val="1"/>
                <c:pt idx="0">
                  <c:v>Forecast demand</c:v>
                </c:pt>
              </c:strCache>
            </c:strRef>
          </c:tx>
          <c:spPr>
            <a:ln w="28575" cap="rnd">
              <a:solidFill>
                <a:srgbClr val="E83F35"/>
              </a:solidFill>
              <a:prstDash val="dash"/>
              <a:round/>
            </a:ln>
            <a:effectLst/>
          </c:spPr>
          <c:marker>
            <c:symbol val="none"/>
          </c:marker>
          <c:cat>
            <c:numRef>
              <c:f>'Bulk water LRMC'!$J$7:$AM$7</c:f>
              <c:numCache>
                <c:formatCode>General</c:formatCode>
                <c:ptCount val="30"/>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pt idx="26">
                  <c:v>2051</c:v>
                </c:pt>
                <c:pt idx="27">
                  <c:v>2052</c:v>
                </c:pt>
                <c:pt idx="28">
                  <c:v>2053</c:v>
                </c:pt>
                <c:pt idx="29">
                  <c:v>2054</c:v>
                </c:pt>
              </c:numCache>
            </c:numRef>
          </c:cat>
          <c:val>
            <c:numRef>
              <c:f>'Bulk water LRMC'!$J$14:$AM$14</c:f>
              <c:numCache>
                <c:formatCode>_(* #,##0.00_);_(* \(#,##0.00\);_(* "-"??_);_(@_)</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0-2FF7-4F3D-9BEE-BC8251438A98}"/>
            </c:ext>
          </c:extLst>
        </c:ser>
        <c:ser>
          <c:idx val="1"/>
          <c:order val="1"/>
          <c:tx>
            <c:strRef>
              <c:f>'Bulk water LRMC'!$C$15</c:f>
              <c:strCache>
                <c:ptCount val="1"/>
                <c:pt idx="0">
                  <c:v>Constant demand</c:v>
                </c:pt>
              </c:strCache>
            </c:strRef>
          </c:tx>
          <c:spPr>
            <a:ln w="28575" cap="rnd">
              <a:solidFill>
                <a:schemeClr val="accent1"/>
              </a:solidFill>
              <a:round/>
            </a:ln>
            <a:effectLst/>
          </c:spPr>
          <c:marker>
            <c:symbol val="none"/>
          </c:marker>
          <c:cat>
            <c:numRef>
              <c:f>'Bulk water LRMC'!$J$7:$AM$7</c:f>
              <c:numCache>
                <c:formatCode>General</c:formatCode>
                <c:ptCount val="30"/>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pt idx="26">
                  <c:v>2051</c:v>
                </c:pt>
                <c:pt idx="27">
                  <c:v>2052</c:v>
                </c:pt>
                <c:pt idx="28">
                  <c:v>2053</c:v>
                </c:pt>
                <c:pt idx="29">
                  <c:v>2054</c:v>
                </c:pt>
              </c:numCache>
            </c:numRef>
          </c:cat>
          <c:val>
            <c:numRef>
              <c:f>'Bulk water LRMC'!$J$15:$AM$15</c:f>
              <c:numCache>
                <c:formatCode>_(* #,##0.00_);_(* \(#,##0.00\);_(* "-"??_);_(@_)</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1-2FF7-4F3D-9BEE-BC8251438A98}"/>
            </c:ext>
          </c:extLst>
        </c:ser>
        <c:ser>
          <c:idx val="2"/>
          <c:order val="2"/>
          <c:tx>
            <c:strRef>
              <c:f>'Bulk water LRMC'!$C$16</c:f>
              <c:strCache>
                <c:ptCount val="1"/>
                <c:pt idx="0">
                  <c:v>Shocked demand</c:v>
                </c:pt>
              </c:strCache>
            </c:strRef>
          </c:tx>
          <c:spPr>
            <a:ln w="28575" cap="rnd">
              <a:solidFill>
                <a:schemeClr val="accent1"/>
              </a:solidFill>
              <a:prstDash val="solid"/>
              <a:round/>
            </a:ln>
            <a:effectLst/>
          </c:spPr>
          <c:marker>
            <c:symbol val="none"/>
          </c:marker>
          <c:cat>
            <c:numRef>
              <c:f>'Bulk water LRMC'!$J$7:$AM$7</c:f>
              <c:numCache>
                <c:formatCode>General</c:formatCode>
                <c:ptCount val="30"/>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pt idx="26">
                  <c:v>2051</c:v>
                </c:pt>
                <c:pt idx="27">
                  <c:v>2052</c:v>
                </c:pt>
                <c:pt idx="28">
                  <c:v>2053</c:v>
                </c:pt>
                <c:pt idx="29">
                  <c:v>2054</c:v>
                </c:pt>
              </c:numCache>
            </c:numRef>
          </c:cat>
          <c:val>
            <c:numRef>
              <c:f>'Bulk water LRMC'!$J$16:$AM$16</c:f>
              <c:numCache>
                <c:formatCode>_(* #,##0.00_);_(* \(#,##0.00\);_(* "-"??_);_(@_)</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2-2FF7-4F3D-9BEE-BC8251438A98}"/>
            </c:ext>
          </c:extLst>
        </c:ser>
        <c:ser>
          <c:idx val="3"/>
          <c:order val="3"/>
          <c:tx>
            <c:strRef>
              <c:f>'Bulk water LRMC'!$C$18</c:f>
              <c:strCache>
                <c:ptCount val="1"/>
                <c:pt idx="0">
                  <c:v>Yield to meet Forecast demand</c:v>
                </c:pt>
              </c:strCache>
            </c:strRef>
          </c:tx>
          <c:spPr>
            <a:ln w="28575" cap="rnd">
              <a:solidFill>
                <a:schemeClr val="accent3"/>
              </a:solidFill>
              <a:prstDash val="dash"/>
              <a:round/>
            </a:ln>
            <a:effectLst/>
          </c:spPr>
          <c:marker>
            <c:symbol val="none"/>
          </c:marker>
          <c:cat>
            <c:numRef>
              <c:f>'Bulk water LRMC'!$J$7:$AM$7</c:f>
              <c:numCache>
                <c:formatCode>General</c:formatCode>
                <c:ptCount val="30"/>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pt idx="26">
                  <c:v>2051</c:v>
                </c:pt>
                <c:pt idx="27">
                  <c:v>2052</c:v>
                </c:pt>
                <c:pt idx="28">
                  <c:v>2053</c:v>
                </c:pt>
                <c:pt idx="29">
                  <c:v>2054</c:v>
                </c:pt>
              </c:numCache>
            </c:numRef>
          </c:cat>
          <c:val>
            <c:numRef>
              <c:f>'Bulk water LRMC'!$J$18:$AM$18</c:f>
              <c:numCache>
                <c:formatCode>_(* #,##0.00_);_(* \(#,##0.00\);_(* "-"??_);_(@_)</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3-2FF7-4F3D-9BEE-BC8251438A98}"/>
            </c:ext>
          </c:extLst>
        </c:ser>
        <c:ser>
          <c:idx val="4"/>
          <c:order val="4"/>
          <c:tx>
            <c:strRef>
              <c:f>'Bulk water LRMC'!$C$19</c:f>
              <c:strCache>
                <c:ptCount val="1"/>
                <c:pt idx="0">
                  <c:v>Yield to meet shocked demand</c:v>
                </c:pt>
              </c:strCache>
            </c:strRef>
          </c:tx>
          <c:spPr>
            <a:ln w="28575" cap="rnd">
              <a:solidFill>
                <a:schemeClr val="accent5"/>
              </a:solidFill>
              <a:prstDash val="dash"/>
              <a:round/>
            </a:ln>
            <a:effectLst/>
          </c:spPr>
          <c:marker>
            <c:symbol val="none"/>
          </c:marker>
          <c:cat>
            <c:numRef>
              <c:f>'Bulk water LRMC'!$J$7:$AM$7</c:f>
              <c:numCache>
                <c:formatCode>General</c:formatCode>
                <c:ptCount val="30"/>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pt idx="26">
                  <c:v>2051</c:v>
                </c:pt>
                <c:pt idx="27">
                  <c:v>2052</c:v>
                </c:pt>
                <c:pt idx="28">
                  <c:v>2053</c:v>
                </c:pt>
                <c:pt idx="29">
                  <c:v>2054</c:v>
                </c:pt>
              </c:numCache>
            </c:numRef>
          </c:cat>
          <c:val>
            <c:numRef>
              <c:f>'Bulk water LRMC'!$J$19:$AM$19</c:f>
              <c:numCache>
                <c:formatCode>_(* #,##0.00_);_(* \(#,##0.00\);_(* "-"??_);_(@_)</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4-2FF7-4F3D-9BEE-BC8251438A98}"/>
            </c:ext>
          </c:extLst>
        </c:ser>
        <c:dLbls>
          <c:showLegendKey val="0"/>
          <c:showVal val="0"/>
          <c:showCatName val="0"/>
          <c:showSerName val="0"/>
          <c:showPercent val="0"/>
          <c:showBubbleSize val="0"/>
        </c:dLbls>
        <c:smooth val="0"/>
        <c:axId val="780571664"/>
        <c:axId val="780573304"/>
      </c:lineChart>
      <c:catAx>
        <c:axId val="780571664"/>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accent5"/>
                </a:solidFill>
                <a:latin typeface="Public Sans" pitchFamily="2" charset="0"/>
                <a:ea typeface="Open Sans" panose="020B0606030504020204" pitchFamily="34" charset="0"/>
                <a:cs typeface="Open Sans" panose="020B0606030504020204" pitchFamily="34" charset="0"/>
              </a:defRPr>
            </a:pPr>
            <a:endParaRPr lang="en-US"/>
          </a:p>
        </c:txPr>
        <c:crossAx val="780573304"/>
        <c:crosses val="autoZero"/>
        <c:auto val="1"/>
        <c:lblAlgn val="ctr"/>
        <c:lblOffset val="100"/>
        <c:noMultiLvlLbl val="0"/>
      </c:catAx>
      <c:valAx>
        <c:axId val="780573304"/>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accent5"/>
                    </a:solidFill>
                    <a:latin typeface="Public Sans" pitchFamily="2" charset="0"/>
                    <a:ea typeface="Open Sans SemiBold"/>
                    <a:cs typeface="Open Sans SemiBold"/>
                  </a:defRPr>
                </a:pPr>
                <a:r>
                  <a:rPr lang="en-AU">
                    <a:solidFill>
                      <a:schemeClr val="accent5"/>
                    </a:solidFill>
                    <a:latin typeface="Public Sans" pitchFamily="2" charset="0"/>
                  </a:rPr>
                  <a:t>Yield and demand (GL)</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accent5"/>
                  </a:solidFill>
                  <a:latin typeface="Public Sans" pitchFamily="2" charset="0"/>
                  <a:ea typeface="Open Sans SemiBold"/>
                  <a:cs typeface="Open Sans SemiBold"/>
                </a:defRPr>
              </a:pPr>
              <a:endParaRPr lang="en-US"/>
            </a:p>
          </c:txPr>
        </c:title>
        <c:numFmt formatCode="_(* #,##0.00_);_(* \(#,##0.00\);_(* &quot;-&quot;??_);_(@_)"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accent5"/>
                </a:solidFill>
                <a:latin typeface="Public Sans" pitchFamily="2" charset="0"/>
                <a:ea typeface="Open Sans" panose="020B0606030504020204" pitchFamily="34" charset="0"/>
                <a:cs typeface="Open Sans" panose="020B0606030504020204" pitchFamily="34" charset="0"/>
              </a:defRPr>
            </a:pPr>
            <a:endParaRPr lang="en-US"/>
          </a:p>
        </c:txPr>
        <c:crossAx val="780571664"/>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solidFill>
              <a:latin typeface="Public Sans" pitchFamily="2" charset="0"/>
              <a:ea typeface="Open Sans"/>
              <a:cs typeface="Open San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06200133044487"/>
          <c:y val="3.8964380510474558E-2"/>
          <c:w val="0.80436931129791089"/>
          <c:h val="0.66912771740546917"/>
        </c:manualLayout>
      </c:layout>
      <c:lineChart>
        <c:grouping val="standard"/>
        <c:varyColors val="0"/>
        <c:ser>
          <c:idx val="0"/>
          <c:order val="0"/>
          <c:tx>
            <c:strRef>
              <c:f>Dashboard!$C$39</c:f>
              <c:strCache>
                <c:ptCount val="1"/>
                <c:pt idx="0">
                  <c:v>Augmentation 1 name</c:v>
                </c:pt>
              </c:strCache>
            </c:strRef>
          </c:tx>
          <c:spPr>
            <a:ln w="28575" cap="rnd">
              <a:noFill/>
              <a:round/>
            </a:ln>
            <a:effectLst/>
          </c:spPr>
          <c:marker>
            <c:symbol val="circle"/>
            <c:size val="12"/>
            <c:spPr>
              <a:solidFill>
                <a:schemeClr val="accent1"/>
              </a:solidFill>
              <a:ln w="9525">
                <a:noFill/>
              </a:ln>
              <a:effectLst/>
            </c:spPr>
          </c:marker>
          <c:dLbls>
            <c:dLbl>
              <c:idx val="1"/>
              <c:layout>
                <c:manualLayout>
                  <c:x val="-7.5110941272596876E-2"/>
                  <c:y val="-4.617502672344519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D72-487C-B900-F0B434B2E5A7}"/>
                </c:ext>
              </c:extLst>
            </c:dLbl>
            <c:dLbl>
              <c:idx val="2"/>
              <c:layout>
                <c:manualLayout>
                  <c:x val="-7.0624846021874632E-2"/>
                  <c:y val="-3.528630792910929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D72-487C-B900-F0B434B2E5A7}"/>
                </c:ext>
              </c:extLst>
            </c:dLbl>
            <c:dLbl>
              <c:idx val="3"/>
              <c:layout>
                <c:manualLayout>
                  <c:x val="-6.5319081130292889E-2"/>
                  <c:y val="-1.05633220264155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EEB-4C68-AFBC-F6BDEA56A200}"/>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accent5"/>
                    </a:solidFill>
                    <a:latin typeface="Public Sans" pitchFamily="2" charset="0"/>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Dashboard!$D$38:$G$38</c:f>
              <c:strCache>
                <c:ptCount val="4"/>
                <c:pt idx="1">
                  <c:v>No growth in demand</c:v>
                </c:pt>
                <c:pt idx="2">
                  <c:v>Forecast growth in demand </c:v>
                </c:pt>
                <c:pt idx="3">
                  <c:v>Higher demand (Turvey shock)</c:v>
                </c:pt>
              </c:strCache>
            </c:strRef>
          </c:cat>
          <c:val>
            <c:numRef>
              <c:f>Dashboard!$D$39:$G$39</c:f>
              <c:numCache>
                <c:formatCode>0</c:formatCode>
                <c:ptCount val="4"/>
                <c:pt idx="1">
                  <c:v>0</c:v>
                </c:pt>
                <c:pt idx="2">
                  <c:v>0</c:v>
                </c:pt>
                <c:pt idx="3">
                  <c:v>0</c:v>
                </c:pt>
              </c:numCache>
            </c:numRef>
          </c:val>
          <c:smooth val="0"/>
          <c:extLst>
            <c:ext xmlns:c16="http://schemas.microsoft.com/office/drawing/2014/chart" uri="{C3380CC4-5D6E-409C-BE32-E72D297353CC}">
              <c16:uniqueId val="{00000000-01D1-4043-AA8D-E0EB1A40C6B9}"/>
            </c:ext>
          </c:extLst>
        </c:ser>
        <c:ser>
          <c:idx val="1"/>
          <c:order val="1"/>
          <c:tx>
            <c:strRef>
              <c:f>Dashboard!$C$40</c:f>
              <c:strCache>
                <c:ptCount val="1"/>
                <c:pt idx="0">
                  <c:v>Augmentation 2 name</c:v>
                </c:pt>
              </c:strCache>
            </c:strRef>
          </c:tx>
          <c:spPr>
            <a:ln w="28575" cap="rnd">
              <a:noFill/>
              <a:round/>
            </a:ln>
            <a:effectLst/>
          </c:spPr>
          <c:marker>
            <c:symbol val="circle"/>
            <c:size val="12"/>
            <c:spPr>
              <a:solidFill>
                <a:schemeClr val="accent4"/>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Public Sans" pitchFamily="2" charset="0"/>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Dashboard!$D$38:$G$38</c:f>
              <c:strCache>
                <c:ptCount val="4"/>
                <c:pt idx="1">
                  <c:v>No growth in demand</c:v>
                </c:pt>
                <c:pt idx="2">
                  <c:v>Forecast growth in demand </c:v>
                </c:pt>
                <c:pt idx="3">
                  <c:v>Higher demand (Turvey shock)</c:v>
                </c:pt>
              </c:strCache>
            </c:strRef>
          </c:cat>
          <c:val>
            <c:numRef>
              <c:f>Dashboard!$D$40:$G$40</c:f>
              <c:numCache>
                <c:formatCode>0</c:formatCode>
                <c:ptCount val="4"/>
                <c:pt idx="1">
                  <c:v>0</c:v>
                </c:pt>
                <c:pt idx="2">
                  <c:v>0</c:v>
                </c:pt>
                <c:pt idx="3">
                  <c:v>0</c:v>
                </c:pt>
              </c:numCache>
            </c:numRef>
          </c:val>
          <c:smooth val="0"/>
          <c:extLst>
            <c:ext xmlns:c16="http://schemas.microsoft.com/office/drawing/2014/chart" uri="{C3380CC4-5D6E-409C-BE32-E72D297353CC}">
              <c16:uniqueId val="{00000001-01D1-4043-AA8D-E0EB1A40C6B9}"/>
            </c:ext>
          </c:extLst>
        </c:ser>
        <c:ser>
          <c:idx val="2"/>
          <c:order val="2"/>
          <c:tx>
            <c:strRef>
              <c:f>Dashboard!$C$41</c:f>
              <c:strCache>
                <c:ptCount val="1"/>
                <c:pt idx="0">
                  <c:v>Augmentation 3 name</c:v>
                </c:pt>
              </c:strCache>
            </c:strRef>
          </c:tx>
          <c:spPr>
            <a:ln w="28575" cap="rnd">
              <a:noFill/>
              <a:round/>
            </a:ln>
            <a:effectLst/>
          </c:spPr>
          <c:marker>
            <c:symbol val="circle"/>
            <c:size val="12"/>
            <c:spPr>
              <a:solidFill>
                <a:schemeClr val="accent3"/>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Public Sans" pitchFamily="2" charset="0"/>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Dashboard!$D$38:$G$38</c:f>
              <c:strCache>
                <c:ptCount val="4"/>
                <c:pt idx="1">
                  <c:v>No growth in demand</c:v>
                </c:pt>
                <c:pt idx="2">
                  <c:v>Forecast growth in demand </c:v>
                </c:pt>
                <c:pt idx="3">
                  <c:v>Higher demand (Turvey shock)</c:v>
                </c:pt>
              </c:strCache>
            </c:strRef>
          </c:cat>
          <c:val>
            <c:numRef>
              <c:f>Dashboard!$D$41:$G$41</c:f>
              <c:numCache>
                <c:formatCode>0</c:formatCode>
                <c:ptCount val="4"/>
                <c:pt idx="1">
                  <c:v>0</c:v>
                </c:pt>
                <c:pt idx="2">
                  <c:v>0</c:v>
                </c:pt>
                <c:pt idx="3">
                  <c:v>0</c:v>
                </c:pt>
              </c:numCache>
            </c:numRef>
          </c:val>
          <c:smooth val="0"/>
          <c:extLst>
            <c:ext xmlns:c16="http://schemas.microsoft.com/office/drawing/2014/chart" uri="{C3380CC4-5D6E-409C-BE32-E72D297353CC}">
              <c16:uniqueId val="{00000002-01D1-4043-AA8D-E0EB1A40C6B9}"/>
            </c:ext>
          </c:extLst>
        </c:ser>
        <c:ser>
          <c:idx val="3"/>
          <c:order val="3"/>
          <c:tx>
            <c:strRef>
              <c:f>Dashboard!$C$42</c:f>
              <c:strCache>
                <c:ptCount val="1"/>
                <c:pt idx="0">
                  <c:v>Augmentation 4 name</c:v>
                </c:pt>
              </c:strCache>
            </c:strRef>
          </c:tx>
          <c:spPr>
            <a:ln w="28575" cap="rnd">
              <a:noFill/>
              <a:round/>
            </a:ln>
            <a:effectLst/>
          </c:spPr>
          <c:marker>
            <c:symbol val="circle"/>
            <c:size val="12"/>
            <c:spPr>
              <a:solidFill>
                <a:srgbClr val="E83F35"/>
              </a:solidFill>
              <a:ln w="9525">
                <a:noFill/>
              </a:ln>
              <a:effectLst/>
            </c:spPr>
          </c:marker>
          <c:cat>
            <c:strRef>
              <c:f>Dashboard!$D$38:$G$38</c:f>
              <c:strCache>
                <c:ptCount val="4"/>
                <c:pt idx="1">
                  <c:v>No growth in demand</c:v>
                </c:pt>
                <c:pt idx="2">
                  <c:v>Forecast growth in demand </c:v>
                </c:pt>
                <c:pt idx="3">
                  <c:v>Higher demand (Turvey shock)</c:v>
                </c:pt>
              </c:strCache>
            </c:strRef>
          </c:cat>
          <c:val>
            <c:numRef>
              <c:f>Dashboard!$D$42:$G$42</c:f>
              <c:numCache>
                <c:formatCode>0</c:formatCode>
                <c:ptCount val="4"/>
                <c:pt idx="1">
                  <c:v>0</c:v>
                </c:pt>
                <c:pt idx="2">
                  <c:v>0</c:v>
                </c:pt>
                <c:pt idx="3">
                  <c:v>0</c:v>
                </c:pt>
              </c:numCache>
            </c:numRef>
          </c:val>
          <c:smooth val="0"/>
          <c:extLst>
            <c:ext xmlns:c16="http://schemas.microsoft.com/office/drawing/2014/chart" uri="{C3380CC4-5D6E-409C-BE32-E72D297353CC}">
              <c16:uniqueId val="{00000003-01D1-4043-AA8D-E0EB1A40C6B9}"/>
            </c:ext>
          </c:extLst>
        </c:ser>
        <c:ser>
          <c:idx val="4"/>
          <c:order val="4"/>
          <c:tx>
            <c:strRef>
              <c:f>Dashboard!$C$43</c:f>
              <c:strCache>
                <c:ptCount val="1"/>
                <c:pt idx="0">
                  <c:v>Augmentation 5 name</c:v>
                </c:pt>
              </c:strCache>
            </c:strRef>
          </c:tx>
          <c:spPr>
            <a:ln w="28575" cap="rnd">
              <a:noFill/>
              <a:round/>
            </a:ln>
            <a:effectLst/>
          </c:spPr>
          <c:marker>
            <c:symbol val="circle"/>
            <c:size val="12"/>
            <c:spPr>
              <a:solidFill>
                <a:schemeClr val="accent5"/>
              </a:solidFill>
              <a:ln w="9525">
                <a:noFill/>
              </a:ln>
              <a:effectLst/>
            </c:spPr>
          </c:marker>
          <c:cat>
            <c:strRef>
              <c:f>Dashboard!$D$38:$G$38</c:f>
              <c:strCache>
                <c:ptCount val="4"/>
                <c:pt idx="1">
                  <c:v>No growth in demand</c:v>
                </c:pt>
                <c:pt idx="2">
                  <c:v>Forecast growth in demand </c:v>
                </c:pt>
                <c:pt idx="3">
                  <c:v>Higher demand (Turvey shock)</c:v>
                </c:pt>
              </c:strCache>
            </c:strRef>
          </c:cat>
          <c:val>
            <c:numRef>
              <c:f>Dashboard!$D$43:$G$43</c:f>
              <c:numCache>
                <c:formatCode>0</c:formatCode>
                <c:ptCount val="4"/>
                <c:pt idx="1">
                  <c:v>0</c:v>
                </c:pt>
                <c:pt idx="2">
                  <c:v>0</c:v>
                </c:pt>
                <c:pt idx="3">
                  <c:v>0</c:v>
                </c:pt>
              </c:numCache>
            </c:numRef>
          </c:val>
          <c:smooth val="0"/>
          <c:extLst>
            <c:ext xmlns:c16="http://schemas.microsoft.com/office/drawing/2014/chart" uri="{C3380CC4-5D6E-409C-BE32-E72D297353CC}">
              <c16:uniqueId val="{00000004-01D1-4043-AA8D-E0EB1A40C6B9}"/>
            </c:ext>
          </c:extLst>
        </c:ser>
        <c:dLbls>
          <c:showLegendKey val="0"/>
          <c:showVal val="0"/>
          <c:showCatName val="0"/>
          <c:showSerName val="0"/>
          <c:showPercent val="0"/>
          <c:showBubbleSize val="0"/>
        </c:dLbls>
        <c:marker val="1"/>
        <c:smooth val="0"/>
        <c:axId val="1579835215"/>
        <c:axId val="1579835631"/>
      </c:lineChart>
      <c:catAx>
        <c:axId val="1579835215"/>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accent5"/>
                </a:solidFill>
                <a:latin typeface="Public Sans" pitchFamily="2" charset="0"/>
                <a:ea typeface="Open Sans" panose="020B0606030504020204" pitchFamily="34" charset="0"/>
                <a:cs typeface="Open Sans" panose="020B0606030504020204" pitchFamily="34" charset="0"/>
              </a:defRPr>
            </a:pPr>
            <a:endParaRPr lang="en-US"/>
          </a:p>
        </c:txPr>
        <c:crossAx val="1579835631"/>
        <c:crosses val="autoZero"/>
        <c:auto val="1"/>
        <c:lblAlgn val="ctr"/>
        <c:lblOffset val="100"/>
        <c:noMultiLvlLbl val="0"/>
      </c:catAx>
      <c:valAx>
        <c:axId val="1579835631"/>
        <c:scaling>
          <c:orientation val="minMax"/>
          <c:max val="2053"/>
          <c:min val="2020"/>
        </c:scaling>
        <c:delete val="0"/>
        <c:axPos val="l"/>
        <c:title>
          <c:tx>
            <c:rich>
              <a:bodyPr rot="-5400000" spcFirstLastPara="1" vertOverflow="ellipsis" vert="horz" wrap="square" anchor="ctr" anchorCtr="1"/>
              <a:lstStyle/>
              <a:p>
                <a:pPr>
                  <a:defRPr sz="1400" b="0" i="0" u="none" strike="noStrike" kern="1200" baseline="0">
                    <a:solidFill>
                      <a:schemeClr val="accent5"/>
                    </a:solidFill>
                    <a:latin typeface="Public Sans" pitchFamily="2" charset="0"/>
                    <a:ea typeface="Open Sans SemiBold"/>
                    <a:cs typeface="Open Sans SemiBold"/>
                  </a:defRPr>
                </a:pPr>
                <a:r>
                  <a:rPr lang="en-AU">
                    <a:solidFill>
                      <a:schemeClr val="accent5"/>
                    </a:solidFill>
                    <a:latin typeface="Public Sans" pitchFamily="2" charset="0"/>
                  </a:rPr>
                  <a:t>Timing of augmentations</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accent5"/>
                  </a:solidFill>
                  <a:latin typeface="Public Sans" pitchFamily="2" charset="0"/>
                  <a:ea typeface="Open Sans SemiBold"/>
                  <a:cs typeface="Open Sans SemiBold"/>
                </a:defRPr>
              </a:pPr>
              <a:endParaRPr lang="en-US"/>
            </a:p>
          </c:txPr>
        </c:title>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accent5"/>
                </a:solidFill>
                <a:latin typeface="Public Sans" pitchFamily="2" charset="0"/>
                <a:ea typeface="Open Sans" panose="020B0606030504020204" pitchFamily="34" charset="0"/>
                <a:cs typeface="Open Sans" panose="020B0606030504020204" pitchFamily="34" charset="0"/>
              </a:defRPr>
            </a:pPr>
            <a:endParaRPr lang="en-US"/>
          </a:p>
        </c:txPr>
        <c:crossAx val="1579835215"/>
        <c:crosses val="autoZero"/>
        <c:crossBetween val="midCat"/>
      </c:valAx>
      <c:spPr>
        <a:noFill/>
        <a:ln>
          <a:noFill/>
        </a:ln>
        <a:effectLst/>
      </c:spPr>
    </c:plotArea>
    <c:legend>
      <c:legendPos val="b"/>
      <c:layout>
        <c:manualLayout>
          <c:xMode val="edge"/>
          <c:yMode val="edge"/>
          <c:x val="4.6889431158473618E-2"/>
          <c:y val="0.83201881517095089"/>
          <c:w val="0.93235858133775162"/>
          <c:h val="0.12354039945776561"/>
        </c:manualLayout>
      </c:layout>
      <c:overlay val="0"/>
      <c:spPr>
        <a:noFill/>
        <a:ln>
          <a:noFill/>
        </a:ln>
        <a:effectLst/>
      </c:spPr>
      <c:txPr>
        <a:bodyPr rot="0" spcFirstLastPara="1" vertOverflow="ellipsis" vert="horz" wrap="square" anchor="ctr" anchorCtr="1"/>
        <a:lstStyle/>
        <a:p>
          <a:pPr>
            <a:defRPr sz="1250" b="0" i="0" u="none" strike="noStrike" kern="1200" baseline="0">
              <a:solidFill>
                <a:schemeClr val="accent5"/>
              </a:solidFill>
              <a:latin typeface="Public Sans" pitchFamily="2" charset="0"/>
              <a:ea typeface="Open Sans"/>
              <a:cs typeface="Open San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'Example - Application of LRMC'!$C$17</c:f>
              <c:strCache>
                <c:ptCount val="1"/>
                <c:pt idx="0">
                  <c:v>Volume of water saved</c:v>
                </c:pt>
              </c:strCache>
            </c:strRef>
          </c:tx>
          <c:spPr>
            <a:ln w="28575" cap="rnd">
              <a:solidFill>
                <a:schemeClr val="accent1"/>
              </a:solidFill>
              <a:round/>
            </a:ln>
            <a:effectLst/>
          </c:spPr>
          <c:marker>
            <c:symbol val="none"/>
          </c:marker>
          <c:cat>
            <c:numRef>
              <c:f>'Example - Application of LRMC'!$H$10:$AK$10</c:f>
              <c:numCache>
                <c:formatCode>General</c:formatCode>
                <c:ptCount val="30"/>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pt idx="26">
                  <c:v>2051</c:v>
                </c:pt>
                <c:pt idx="27">
                  <c:v>2052</c:v>
                </c:pt>
                <c:pt idx="28">
                  <c:v>2053</c:v>
                </c:pt>
                <c:pt idx="29">
                  <c:v>2054</c:v>
                </c:pt>
              </c:numCache>
            </c:numRef>
          </c:cat>
          <c:val>
            <c:numRef>
              <c:f>'Example - Application of LRMC'!$H$17:$AK$17</c:f>
              <c:numCache>
                <c:formatCode>General</c:formatCode>
                <c:ptCount val="30"/>
                <c:pt idx="0">
                  <c:v>0</c:v>
                </c:pt>
                <c:pt idx="1">
                  <c:v>0</c:v>
                </c:pt>
                <c:pt idx="2">
                  <c:v>10000</c:v>
                </c:pt>
                <c:pt idx="3">
                  <c:v>10000</c:v>
                </c:pt>
                <c:pt idx="4">
                  <c:v>10000</c:v>
                </c:pt>
                <c:pt idx="5">
                  <c:v>10000</c:v>
                </c:pt>
                <c:pt idx="6">
                  <c:v>10000</c:v>
                </c:pt>
                <c:pt idx="7">
                  <c:v>10000</c:v>
                </c:pt>
                <c:pt idx="8">
                  <c:v>10000</c:v>
                </c:pt>
                <c:pt idx="9">
                  <c:v>10000</c:v>
                </c:pt>
                <c:pt idx="10">
                  <c:v>10000</c:v>
                </c:pt>
                <c:pt idx="11">
                  <c:v>10000</c:v>
                </c:pt>
                <c:pt idx="12">
                  <c:v>10000</c:v>
                </c:pt>
                <c:pt idx="13">
                  <c:v>10000</c:v>
                </c:pt>
                <c:pt idx="14">
                  <c:v>10000</c:v>
                </c:pt>
                <c:pt idx="15">
                  <c:v>10000</c:v>
                </c:pt>
                <c:pt idx="16">
                  <c:v>10000</c:v>
                </c:pt>
                <c:pt idx="17">
                  <c:v>10000</c:v>
                </c:pt>
                <c:pt idx="18">
                  <c:v>10000</c:v>
                </c:pt>
                <c:pt idx="19">
                  <c:v>10000</c:v>
                </c:pt>
                <c:pt idx="20">
                  <c:v>10000</c:v>
                </c:pt>
                <c:pt idx="21">
                  <c:v>10000</c:v>
                </c:pt>
                <c:pt idx="22">
                  <c:v>10000</c:v>
                </c:pt>
                <c:pt idx="23">
                  <c:v>10000</c:v>
                </c:pt>
                <c:pt idx="24">
                  <c:v>10000</c:v>
                </c:pt>
                <c:pt idx="25">
                  <c:v>10000</c:v>
                </c:pt>
                <c:pt idx="26">
                  <c:v>10000</c:v>
                </c:pt>
                <c:pt idx="27">
                  <c:v>10000</c:v>
                </c:pt>
                <c:pt idx="28">
                  <c:v>10000</c:v>
                </c:pt>
                <c:pt idx="29">
                  <c:v>10000</c:v>
                </c:pt>
              </c:numCache>
            </c:numRef>
          </c:val>
          <c:smooth val="0"/>
          <c:extLst>
            <c:ext xmlns:c16="http://schemas.microsoft.com/office/drawing/2014/chart" uri="{C3380CC4-5D6E-409C-BE32-E72D297353CC}">
              <c16:uniqueId val="{00000000-7C63-4E76-95C1-009D0714A1DB}"/>
            </c:ext>
          </c:extLst>
        </c:ser>
        <c:dLbls>
          <c:showLegendKey val="0"/>
          <c:showVal val="0"/>
          <c:showCatName val="0"/>
          <c:showSerName val="0"/>
          <c:showPercent val="0"/>
          <c:showBubbleSize val="0"/>
        </c:dLbls>
        <c:smooth val="0"/>
        <c:axId val="376654959"/>
        <c:axId val="376653519"/>
      </c:lineChart>
      <c:catAx>
        <c:axId val="376654959"/>
        <c:scaling>
          <c:orientation val="minMax"/>
        </c:scaling>
        <c:delete val="0"/>
        <c:axPos val="b"/>
        <c:title>
          <c:tx>
            <c:rich>
              <a:bodyPr rot="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r>
                  <a:rPr lang="en-AU"/>
                  <a:t>Year</a:t>
                </a:r>
              </a:p>
            </c:rich>
          </c:tx>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endParaRPr lang="en-US"/>
            </a:p>
          </c:txPr>
        </c:title>
        <c:numFmt formatCode="General" sourceLinked="1"/>
        <c:majorTickMark val="out"/>
        <c:minorTickMark val="none"/>
        <c:tickLblPos val="nextTo"/>
        <c:spPr>
          <a:noFill/>
          <a:ln w="6350" cap="flat" cmpd="sng" algn="ctr">
            <a:solidFill>
              <a:srgbClr val="22272B">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solidFill>
                <a:latin typeface="Public Sans" pitchFamily="2" charset="0"/>
                <a:ea typeface="Open Sans Light"/>
                <a:cs typeface="Open Sans Light"/>
              </a:defRPr>
            </a:pPr>
            <a:endParaRPr lang="en-US"/>
          </a:p>
        </c:txPr>
        <c:crossAx val="376653519"/>
        <c:crosses val="autoZero"/>
        <c:auto val="1"/>
        <c:lblAlgn val="ctr"/>
        <c:lblOffset val="100"/>
        <c:noMultiLvlLbl val="0"/>
      </c:catAx>
      <c:valAx>
        <c:axId val="376653519"/>
        <c:scaling>
          <c:orientation val="minMax"/>
        </c:scaling>
        <c:delete val="0"/>
        <c:axPos val="l"/>
        <c:title>
          <c:tx>
            <c:rich>
              <a:bodyPr rot="-5400000" spcFirstLastPara="1" vertOverflow="ellipsis" vert="horz" wrap="square" anchor="ctr" anchorCtr="1"/>
              <a:lstStyle/>
              <a:p>
                <a:pPr>
                  <a:defRPr sz="1400" b="1" i="0" u="none" strike="noStrike" kern="1200" baseline="0">
                    <a:solidFill>
                      <a:schemeClr val="tx1"/>
                    </a:solidFill>
                    <a:latin typeface="Public Sans" pitchFamily="2" charset="0"/>
                    <a:ea typeface="Open Sans SemiBold"/>
                    <a:cs typeface="Open Sans SemiBold"/>
                  </a:defRPr>
                </a:pPr>
                <a:r>
                  <a:rPr lang="en-AU" b="1">
                    <a:solidFill>
                      <a:schemeClr val="tx1"/>
                    </a:solidFill>
                    <a:latin typeface="Public Sans" pitchFamily="2" charset="0"/>
                  </a:rPr>
                  <a:t>Potable</a:t>
                </a:r>
                <a:r>
                  <a:rPr lang="en-AU" b="1" baseline="0">
                    <a:solidFill>
                      <a:schemeClr val="tx1"/>
                    </a:solidFill>
                    <a:latin typeface="Public Sans" pitchFamily="2" charset="0"/>
                  </a:rPr>
                  <a:t> water savings (kl/year)</a:t>
                </a:r>
                <a:endParaRPr lang="en-AU" b="1">
                  <a:solidFill>
                    <a:schemeClr val="tx1"/>
                  </a:solidFill>
                  <a:latin typeface="Public Sans" pitchFamily="2" charset="0"/>
                </a:endParaRPr>
              </a:p>
            </c:rich>
          </c:tx>
          <c:overlay val="0"/>
          <c:spPr>
            <a:noFill/>
            <a:ln>
              <a:noFill/>
            </a:ln>
            <a:effectLst/>
          </c:spPr>
          <c:txPr>
            <a:bodyPr rot="-5400000" spcFirstLastPara="1" vertOverflow="ellipsis" vert="horz" wrap="square" anchor="ctr" anchorCtr="1"/>
            <a:lstStyle/>
            <a:p>
              <a:pPr>
                <a:defRPr sz="1400" b="1" i="0" u="none" strike="noStrike" kern="1200" baseline="0">
                  <a:solidFill>
                    <a:schemeClr val="tx1"/>
                  </a:solidFill>
                  <a:latin typeface="Public Sans" pitchFamily="2" charset="0"/>
                  <a:ea typeface="Open Sans SemiBold"/>
                  <a:cs typeface="Open Sans SemiBold"/>
                </a:defRPr>
              </a:pPr>
              <a:endParaRPr lang="en-AU"/>
            </a:p>
          </c:txPr>
        </c:title>
        <c:numFmt formatCode="General" sourceLinked="1"/>
        <c:majorTickMark val="out"/>
        <c:minorTickMark val="none"/>
        <c:tickLblPos val="nextTo"/>
        <c:spPr>
          <a:noFill/>
          <a:ln w="6350" cap="flat" cmpd="sng" algn="ctr">
            <a:solidFill>
              <a:srgbClr val="22272B">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solidFill>
                <a:latin typeface="Public Sans" pitchFamily="2" charset="0"/>
                <a:ea typeface="Open Sans Light"/>
                <a:cs typeface="Open Sans Light"/>
              </a:defRPr>
            </a:pPr>
            <a:endParaRPr lang="en-US"/>
          </a:p>
        </c:txPr>
        <c:crossAx val="376654959"/>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2205578239167456E-2"/>
          <c:y val="3.4390929359058367E-2"/>
          <c:w val="0.90944885337349812"/>
          <c:h val="0.80447077872423411"/>
        </c:manualLayout>
      </c:layout>
      <c:lineChart>
        <c:grouping val="standard"/>
        <c:varyColors val="0"/>
        <c:ser>
          <c:idx val="0"/>
          <c:order val="0"/>
          <c:tx>
            <c:strRef>
              <c:f>'Bulk water LRMC'!$C$14</c:f>
              <c:strCache>
                <c:ptCount val="1"/>
                <c:pt idx="0">
                  <c:v>Forecast demand</c:v>
                </c:pt>
              </c:strCache>
            </c:strRef>
          </c:tx>
          <c:spPr>
            <a:ln w="28575" cap="rnd">
              <a:solidFill>
                <a:srgbClr val="E83F35"/>
              </a:solidFill>
              <a:prstDash val="dash"/>
              <a:round/>
            </a:ln>
            <a:effectLst/>
          </c:spPr>
          <c:marker>
            <c:symbol val="none"/>
          </c:marker>
          <c:cat>
            <c:numRef>
              <c:f>'Bulk water LRMC'!$J$7:$AM$7</c:f>
              <c:numCache>
                <c:formatCode>General</c:formatCode>
                <c:ptCount val="30"/>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pt idx="26">
                  <c:v>2051</c:v>
                </c:pt>
                <c:pt idx="27">
                  <c:v>2052</c:v>
                </c:pt>
                <c:pt idx="28">
                  <c:v>2053</c:v>
                </c:pt>
                <c:pt idx="29">
                  <c:v>2054</c:v>
                </c:pt>
              </c:numCache>
            </c:numRef>
          </c:cat>
          <c:val>
            <c:numRef>
              <c:f>'Bulk water LRMC'!$J$14:$AM$14</c:f>
              <c:numCache>
                <c:formatCode>_(* #,##0.00_);_(* \(#,##0.00\);_(* "-"??_);_(@_)</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0-07E7-4725-9A71-D5EDB54256E7}"/>
            </c:ext>
          </c:extLst>
        </c:ser>
        <c:ser>
          <c:idx val="1"/>
          <c:order val="1"/>
          <c:tx>
            <c:strRef>
              <c:f>'Bulk water LRMC'!$C$15</c:f>
              <c:strCache>
                <c:ptCount val="1"/>
                <c:pt idx="0">
                  <c:v>Constant demand</c:v>
                </c:pt>
              </c:strCache>
            </c:strRef>
          </c:tx>
          <c:spPr>
            <a:ln w="28575" cap="rnd">
              <a:solidFill>
                <a:schemeClr val="accent1"/>
              </a:solidFill>
              <a:round/>
            </a:ln>
            <a:effectLst/>
          </c:spPr>
          <c:marker>
            <c:symbol val="none"/>
          </c:marker>
          <c:cat>
            <c:numRef>
              <c:f>'Bulk water LRMC'!$J$7:$AM$7</c:f>
              <c:numCache>
                <c:formatCode>General</c:formatCode>
                <c:ptCount val="30"/>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pt idx="26">
                  <c:v>2051</c:v>
                </c:pt>
                <c:pt idx="27">
                  <c:v>2052</c:v>
                </c:pt>
                <c:pt idx="28">
                  <c:v>2053</c:v>
                </c:pt>
                <c:pt idx="29">
                  <c:v>2054</c:v>
                </c:pt>
              </c:numCache>
            </c:numRef>
          </c:cat>
          <c:val>
            <c:numRef>
              <c:f>'Bulk water LRMC'!$J$15:$AM$15</c:f>
              <c:numCache>
                <c:formatCode>_(* #,##0.00_);_(* \(#,##0.00\);_(* "-"??_);_(@_)</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1-07E7-4725-9A71-D5EDB54256E7}"/>
            </c:ext>
          </c:extLst>
        </c:ser>
        <c:ser>
          <c:idx val="2"/>
          <c:order val="2"/>
          <c:tx>
            <c:strRef>
              <c:f>'Bulk water LRMC'!$C$16</c:f>
              <c:strCache>
                <c:ptCount val="1"/>
                <c:pt idx="0">
                  <c:v>Shocked demand</c:v>
                </c:pt>
              </c:strCache>
            </c:strRef>
          </c:tx>
          <c:spPr>
            <a:ln w="28575" cap="rnd">
              <a:solidFill>
                <a:schemeClr val="accent4"/>
              </a:solidFill>
              <a:prstDash val="solid"/>
              <a:round/>
            </a:ln>
            <a:effectLst/>
          </c:spPr>
          <c:marker>
            <c:symbol val="none"/>
          </c:marker>
          <c:cat>
            <c:numRef>
              <c:f>'Bulk water LRMC'!$J$7:$AM$7</c:f>
              <c:numCache>
                <c:formatCode>General</c:formatCode>
                <c:ptCount val="30"/>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pt idx="26">
                  <c:v>2051</c:v>
                </c:pt>
                <c:pt idx="27">
                  <c:v>2052</c:v>
                </c:pt>
                <c:pt idx="28">
                  <c:v>2053</c:v>
                </c:pt>
                <c:pt idx="29">
                  <c:v>2054</c:v>
                </c:pt>
              </c:numCache>
            </c:numRef>
          </c:cat>
          <c:val>
            <c:numRef>
              <c:f>'Bulk water LRMC'!$J$16:$AM$16</c:f>
              <c:numCache>
                <c:formatCode>_(* #,##0.00_);_(* \(#,##0.00\);_(* "-"??_);_(@_)</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2-07E7-4725-9A71-D5EDB54256E7}"/>
            </c:ext>
          </c:extLst>
        </c:ser>
        <c:ser>
          <c:idx val="3"/>
          <c:order val="3"/>
          <c:tx>
            <c:strRef>
              <c:f>'Bulk water LRMC'!$C$18</c:f>
              <c:strCache>
                <c:ptCount val="1"/>
                <c:pt idx="0">
                  <c:v>Yield to meet Forecast demand</c:v>
                </c:pt>
              </c:strCache>
            </c:strRef>
          </c:tx>
          <c:spPr>
            <a:ln w="28575" cap="rnd">
              <a:solidFill>
                <a:schemeClr val="accent3"/>
              </a:solidFill>
              <a:prstDash val="dash"/>
              <a:round/>
            </a:ln>
            <a:effectLst/>
          </c:spPr>
          <c:marker>
            <c:symbol val="none"/>
          </c:marker>
          <c:cat>
            <c:numRef>
              <c:f>'Bulk water LRMC'!$J$7:$AM$7</c:f>
              <c:numCache>
                <c:formatCode>General</c:formatCode>
                <c:ptCount val="30"/>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pt idx="26">
                  <c:v>2051</c:v>
                </c:pt>
                <c:pt idx="27">
                  <c:v>2052</c:v>
                </c:pt>
                <c:pt idx="28">
                  <c:v>2053</c:v>
                </c:pt>
                <c:pt idx="29">
                  <c:v>2054</c:v>
                </c:pt>
              </c:numCache>
            </c:numRef>
          </c:cat>
          <c:val>
            <c:numRef>
              <c:f>'Bulk water LRMC'!$J$18:$AM$18</c:f>
              <c:numCache>
                <c:formatCode>_(* #,##0.00_);_(* \(#,##0.00\);_(* "-"??_);_(@_)</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3-07E7-4725-9A71-D5EDB54256E7}"/>
            </c:ext>
          </c:extLst>
        </c:ser>
        <c:ser>
          <c:idx val="4"/>
          <c:order val="4"/>
          <c:tx>
            <c:strRef>
              <c:f>'Bulk water LRMC'!$C$19</c:f>
              <c:strCache>
                <c:ptCount val="1"/>
                <c:pt idx="0">
                  <c:v>Yield to meet shocked demand</c:v>
                </c:pt>
              </c:strCache>
            </c:strRef>
          </c:tx>
          <c:spPr>
            <a:ln w="28575" cap="rnd">
              <a:solidFill>
                <a:schemeClr val="accent5"/>
              </a:solidFill>
              <a:prstDash val="dash"/>
              <a:round/>
            </a:ln>
            <a:effectLst/>
          </c:spPr>
          <c:marker>
            <c:symbol val="none"/>
          </c:marker>
          <c:cat>
            <c:numRef>
              <c:f>'Bulk water LRMC'!$J$7:$AM$7</c:f>
              <c:numCache>
                <c:formatCode>General</c:formatCode>
                <c:ptCount val="30"/>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pt idx="26">
                  <c:v>2051</c:v>
                </c:pt>
                <c:pt idx="27">
                  <c:v>2052</c:v>
                </c:pt>
                <c:pt idx="28">
                  <c:v>2053</c:v>
                </c:pt>
                <c:pt idx="29">
                  <c:v>2054</c:v>
                </c:pt>
              </c:numCache>
            </c:numRef>
          </c:cat>
          <c:val>
            <c:numRef>
              <c:f>'Bulk water LRMC'!$J$19:$AM$19</c:f>
              <c:numCache>
                <c:formatCode>_(* #,##0.00_);_(* \(#,##0.00\);_(* "-"??_);_(@_)</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4-07E7-4725-9A71-D5EDB54256E7}"/>
            </c:ext>
          </c:extLst>
        </c:ser>
        <c:dLbls>
          <c:showLegendKey val="0"/>
          <c:showVal val="0"/>
          <c:showCatName val="0"/>
          <c:showSerName val="0"/>
          <c:showPercent val="0"/>
          <c:showBubbleSize val="0"/>
        </c:dLbls>
        <c:smooth val="0"/>
        <c:axId val="780571664"/>
        <c:axId val="780573304"/>
      </c:lineChart>
      <c:catAx>
        <c:axId val="780571664"/>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accent5"/>
                </a:solidFill>
                <a:latin typeface="Public Sans" pitchFamily="2" charset="0"/>
                <a:ea typeface="Open Sans" panose="020B0606030504020204" pitchFamily="34" charset="0"/>
                <a:cs typeface="Open Sans" panose="020B0606030504020204" pitchFamily="34" charset="0"/>
              </a:defRPr>
            </a:pPr>
            <a:endParaRPr lang="en-US"/>
          </a:p>
        </c:txPr>
        <c:crossAx val="780573304"/>
        <c:crosses val="autoZero"/>
        <c:auto val="1"/>
        <c:lblAlgn val="ctr"/>
        <c:lblOffset val="100"/>
        <c:noMultiLvlLbl val="0"/>
      </c:catAx>
      <c:valAx>
        <c:axId val="780573304"/>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solidFill>
                    <a:latin typeface="Public Sans" pitchFamily="2" charset="0"/>
                    <a:ea typeface="Open Sans SemiBold"/>
                    <a:cs typeface="Open Sans SemiBold"/>
                  </a:defRPr>
                </a:pPr>
                <a:r>
                  <a:rPr lang="en-AU">
                    <a:solidFill>
                      <a:schemeClr val="tx1"/>
                    </a:solidFill>
                    <a:latin typeface="Public Sans" pitchFamily="2" charset="0"/>
                  </a:rPr>
                  <a:t>Yield and demand (GL)</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solidFill>
                  <a:latin typeface="Public Sans" pitchFamily="2" charset="0"/>
                  <a:ea typeface="Open Sans SemiBold"/>
                  <a:cs typeface="Open Sans SemiBold"/>
                </a:defRPr>
              </a:pPr>
              <a:endParaRPr lang="en-US"/>
            </a:p>
          </c:txPr>
        </c:title>
        <c:numFmt formatCode="_(* #,##0.00_);_(* \(#,##0.00\);_(* &quot;-&quot;??_);_(@_)"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accent5"/>
                </a:solidFill>
                <a:latin typeface="Public Sans" pitchFamily="2" charset="0"/>
                <a:ea typeface="Open Sans" panose="020B0606030504020204" pitchFamily="34" charset="0"/>
                <a:cs typeface="Open Sans" panose="020B0606030504020204" pitchFamily="34" charset="0"/>
              </a:defRPr>
            </a:pPr>
            <a:endParaRPr lang="en-US"/>
          </a:p>
        </c:txPr>
        <c:crossAx val="780571664"/>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accent5"/>
              </a:solidFill>
              <a:latin typeface="Public Sans" pitchFamily="2" charset="0"/>
              <a:ea typeface="Open Sans"/>
              <a:cs typeface="Open San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7</xdr:col>
      <xdr:colOff>600314</xdr:colOff>
      <xdr:row>18</xdr:row>
      <xdr:rowOff>162102</xdr:rowOff>
    </xdr:from>
    <xdr:to>
      <xdr:col>16</xdr:col>
      <xdr:colOff>353785</xdr:colOff>
      <xdr:row>35</xdr:row>
      <xdr:rowOff>13607</xdr:rowOff>
    </xdr:to>
    <xdr:graphicFrame macro="">
      <xdr:nvGraphicFramePr>
        <xdr:cNvPr id="2" name="Chart 1">
          <a:extLst>
            <a:ext uri="{FF2B5EF4-FFF2-40B4-BE49-F238E27FC236}">
              <a16:creationId xmlns:a16="http://schemas.microsoft.com/office/drawing/2014/main" id="{475AA4B0-B4EE-4785-BCE5-A6C1F8D068A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959757</xdr:colOff>
      <xdr:row>39</xdr:row>
      <xdr:rowOff>136794</xdr:rowOff>
    </xdr:from>
    <xdr:to>
      <xdr:col>18</xdr:col>
      <xdr:colOff>136071</xdr:colOff>
      <xdr:row>66</xdr:row>
      <xdr:rowOff>40821</xdr:rowOff>
    </xdr:to>
    <xdr:graphicFrame macro="">
      <xdr:nvGraphicFramePr>
        <xdr:cNvPr id="7" name="Chart 6">
          <a:extLst>
            <a:ext uri="{FF2B5EF4-FFF2-40B4-BE49-F238E27FC236}">
              <a16:creationId xmlns:a16="http://schemas.microsoft.com/office/drawing/2014/main" id="{F42ED5D5-4207-4953-AEF3-4851A47FD3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378573</xdr:colOff>
      <xdr:row>44</xdr:row>
      <xdr:rowOff>93143</xdr:rowOff>
    </xdr:from>
    <xdr:to>
      <xdr:col>8</xdr:col>
      <xdr:colOff>149678</xdr:colOff>
      <xdr:row>65</xdr:row>
      <xdr:rowOff>112780</xdr:rowOff>
    </xdr:to>
    <xdr:graphicFrame macro="">
      <xdr:nvGraphicFramePr>
        <xdr:cNvPr id="4" name="Chart 3">
          <a:extLst>
            <a:ext uri="{FF2B5EF4-FFF2-40B4-BE49-F238E27FC236}">
              <a16:creationId xmlns:a16="http://schemas.microsoft.com/office/drawing/2014/main" id="{84F76346-37EB-CF65-3FB4-0B1A3C24A56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335388</xdr:colOff>
      <xdr:row>26</xdr:row>
      <xdr:rowOff>107324</xdr:rowOff>
    </xdr:from>
    <xdr:to>
      <xdr:col>9</xdr:col>
      <xdr:colOff>733636</xdr:colOff>
      <xdr:row>51</xdr:row>
      <xdr:rowOff>67546</xdr:rowOff>
    </xdr:to>
    <xdr:graphicFrame macro="">
      <xdr:nvGraphicFramePr>
        <xdr:cNvPr id="3" name="Chart 2">
          <a:extLst>
            <a:ext uri="{FF2B5EF4-FFF2-40B4-BE49-F238E27FC236}">
              <a16:creationId xmlns:a16="http://schemas.microsoft.com/office/drawing/2014/main" id="{10994858-F4E5-47C1-AD2F-EF9715BB1C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xdr:col>
      <xdr:colOff>1047750</xdr:colOff>
      <xdr:row>20</xdr:row>
      <xdr:rowOff>43997</xdr:rowOff>
    </xdr:from>
    <xdr:to>
      <xdr:col>11</xdr:col>
      <xdr:colOff>1204686</xdr:colOff>
      <xdr:row>42</xdr:row>
      <xdr:rowOff>30390</xdr:rowOff>
    </xdr:to>
    <xdr:graphicFrame macro="">
      <xdr:nvGraphicFramePr>
        <xdr:cNvPr id="2" name="Chart 1">
          <a:extLst>
            <a:ext uri="{FF2B5EF4-FFF2-40B4-BE49-F238E27FC236}">
              <a16:creationId xmlns:a16="http://schemas.microsoft.com/office/drawing/2014/main" id="{818C7C9E-766F-4B1D-B533-7448121EBB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DPE">
      <a:dk1>
        <a:srgbClr val="22272B"/>
      </a:dk1>
      <a:lt1>
        <a:srgbClr val="FFFFFF"/>
      </a:lt1>
      <a:dk2>
        <a:srgbClr val="D7153A"/>
      </a:dk2>
      <a:lt2>
        <a:srgbClr val="002664"/>
      </a:lt2>
      <a:accent1>
        <a:srgbClr val="002664"/>
      </a:accent1>
      <a:accent2>
        <a:srgbClr val="CBEDFD"/>
      </a:accent2>
      <a:accent3>
        <a:srgbClr val="146CFD"/>
      </a:accent3>
      <a:accent4>
        <a:srgbClr val="8CE0FF"/>
      </a:accent4>
      <a:accent5>
        <a:srgbClr val="495054"/>
      </a:accent5>
      <a:accent6>
        <a:srgbClr val="FFB8C1"/>
      </a:accent6>
      <a:hlink>
        <a:srgbClr val="22272B"/>
      </a:hlink>
      <a:folHlink>
        <a:srgbClr val="22272B"/>
      </a:folHlink>
    </a:clrScheme>
    <a:fontScheme name="FE">
      <a:majorFont>
        <a:latin typeface="Open Sans Light"/>
        <a:ea typeface=""/>
        <a:cs typeface=""/>
      </a:majorFont>
      <a:minorFont>
        <a:latin typeface="Open San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custClrLst>
    <a:custClr name="FE Red">
      <a:srgbClr val="E83F35"/>
    </a:custClr>
    <a:custClr name="Pine">
      <a:srgbClr val="00A897"/>
    </a:custClr>
    <a:custClr name="Forest">
      <a:srgbClr val="2B555A"/>
    </a:custClr>
    <a:custClr name="Deep blue">
      <a:srgbClr val="005F95"/>
    </a:custClr>
    <a:custClr name="Grey 3">
      <a:srgbClr val="6A7177"/>
    </a:custClr>
    <a:custClr name="Dark red">
      <a:srgbClr val="A10000"/>
    </a:custClr>
    <a:custClr name="Orange 1">
      <a:srgbClr val="EB7E00"/>
    </a:custClr>
    <a:custClr name="Orange 2">
      <a:srgbClr val="FBB216"/>
    </a:custClr>
    <a:custClr name="Purple">
      <a:srgbClr val="7261AB"/>
    </a:custClr>
  </a:custClr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165CC6-A794-4B54-866A-0773AAAFDDD1}">
  <dimension ref="A1:AZ64"/>
  <sheetViews>
    <sheetView tabSelected="1" topLeftCell="A2" zoomScale="130" zoomScaleNormal="130" workbookViewId="0">
      <selection activeCell="B4" sqref="B4"/>
    </sheetView>
  </sheetViews>
  <sheetFormatPr defaultRowHeight="16.5"/>
  <cols>
    <col min="1" max="1" width="4.3046875" customWidth="1"/>
    <col min="2" max="2" width="7.53515625" customWidth="1"/>
  </cols>
  <sheetData>
    <row r="1" spans="1:52" ht="31.5">
      <c r="A1" s="1"/>
      <c r="B1" s="143" t="s">
        <v>0</v>
      </c>
      <c r="C1" s="2"/>
      <c r="D1" s="3"/>
      <c r="E1" s="3"/>
      <c r="F1" s="3"/>
      <c r="G1" s="3"/>
      <c r="H1" s="3"/>
      <c r="I1" s="1"/>
      <c r="J1" s="3"/>
      <c r="K1" s="3"/>
      <c r="L1" s="3"/>
      <c r="M1" s="3"/>
      <c r="N1" s="3"/>
      <c r="O1" s="3"/>
      <c r="P1" s="3"/>
      <c r="Q1" s="3"/>
      <c r="R1" s="3"/>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row>
    <row r="2" spans="1:52" ht="25.5">
      <c r="A2" s="6"/>
      <c r="B2" s="188" t="s">
        <v>1</v>
      </c>
      <c r="C2" s="7"/>
      <c r="D2" s="6"/>
      <c r="E2" s="6"/>
      <c r="F2" s="6"/>
      <c r="G2" s="6"/>
      <c r="H2" s="6"/>
      <c r="I2" s="6"/>
      <c r="J2" s="6"/>
      <c r="K2" s="6"/>
      <c r="L2" s="6"/>
      <c r="M2" s="6"/>
      <c r="N2" s="6"/>
      <c r="O2" s="6"/>
      <c r="P2" s="6"/>
      <c r="Q2" s="6"/>
      <c r="R2" s="6"/>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row>
    <row r="3" spans="1:52">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row>
    <row r="4" spans="1:52">
      <c r="A4" s="196"/>
      <c r="B4" s="196"/>
      <c r="C4" s="196"/>
      <c r="D4" s="196"/>
      <c r="E4" s="196"/>
      <c r="F4" s="196"/>
      <c r="G4" s="196"/>
      <c r="H4" s="196"/>
      <c r="I4" s="196"/>
      <c r="J4" s="196"/>
      <c r="K4" s="196"/>
      <c r="L4" s="196"/>
      <c r="M4" s="196"/>
      <c r="N4" s="196"/>
      <c r="O4" s="196"/>
      <c r="P4" s="196"/>
      <c r="Q4" s="196"/>
      <c r="R4" s="196"/>
      <c r="S4" s="196"/>
      <c r="T4" s="196"/>
      <c r="U4" s="196"/>
      <c r="V4" s="196"/>
      <c r="W4" s="196"/>
      <c r="X4" s="196"/>
      <c r="Y4" s="196"/>
      <c r="Z4" s="196"/>
      <c r="AA4" s="196"/>
      <c r="AB4" s="196"/>
      <c r="AC4" s="196"/>
      <c r="AD4" s="196"/>
      <c r="AE4" s="196"/>
      <c r="AF4" s="196"/>
      <c r="AG4" s="196"/>
      <c r="AH4" s="196"/>
      <c r="AI4" s="196"/>
      <c r="AJ4" s="196"/>
      <c r="AK4" s="196"/>
      <c r="AL4" s="196"/>
      <c r="AM4" s="196"/>
      <c r="AN4" s="196"/>
      <c r="AO4" s="196"/>
      <c r="AP4" s="196"/>
      <c r="AQ4" s="196"/>
      <c r="AR4" s="196"/>
      <c r="AS4" s="196"/>
      <c r="AT4" s="196"/>
      <c r="AU4" s="196"/>
      <c r="AV4" s="196"/>
      <c r="AW4" s="196"/>
      <c r="AX4" s="196"/>
      <c r="AY4" s="196"/>
      <c r="AZ4" s="196"/>
    </row>
    <row r="5" spans="1:52">
      <c r="A5" s="196"/>
      <c r="B5" s="196"/>
      <c r="C5" s="196" t="s">
        <v>2</v>
      </c>
      <c r="D5" s="196"/>
      <c r="E5" s="196"/>
      <c r="F5" s="196"/>
      <c r="G5" s="196"/>
      <c r="H5" s="196"/>
      <c r="I5" s="196"/>
      <c r="J5" s="196"/>
      <c r="K5" s="196"/>
      <c r="L5" s="196"/>
      <c r="M5" s="196"/>
      <c r="N5" s="196"/>
      <c r="O5" s="196"/>
      <c r="P5" s="196"/>
      <c r="Q5" s="196"/>
      <c r="R5" s="196"/>
      <c r="S5" s="196"/>
      <c r="T5" s="196"/>
      <c r="U5" s="196"/>
      <c r="V5" s="196"/>
      <c r="W5" s="196"/>
      <c r="X5" s="196"/>
      <c r="Y5" s="196"/>
      <c r="Z5" s="196"/>
      <c r="AA5" s="196"/>
      <c r="AB5" s="196"/>
      <c r="AC5" s="196"/>
      <c r="AD5" s="196"/>
      <c r="AE5" s="196"/>
      <c r="AF5" s="196"/>
      <c r="AG5" s="196"/>
      <c r="AH5" s="196"/>
      <c r="AI5" s="196"/>
      <c r="AJ5" s="196"/>
      <c r="AK5" s="196"/>
      <c r="AL5" s="196"/>
      <c r="AM5" s="196"/>
      <c r="AN5" s="196"/>
      <c r="AO5" s="196"/>
      <c r="AP5" s="196"/>
      <c r="AQ5" s="196"/>
      <c r="AR5" s="196"/>
      <c r="AS5" s="196"/>
      <c r="AT5" s="196"/>
      <c r="AU5" s="196"/>
      <c r="AV5" s="196"/>
      <c r="AW5" s="196"/>
      <c r="AX5" s="196"/>
      <c r="AY5" s="196"/>
      <c r="AZ5" s="196"/>
    </row>
    <row r="6" spans="1:52" ht="18">
      <c r="A6" s="196"/>
      <c r="B6" s="197"/>
      <c r="C6" s="196"/>
      <c r="D6" s="196"/>
      <c r="E6" s="196"/>
      <c r="F6" s="196"/>
      <c r="G6" s="196"/>
      <c r="H6" s="196"/>
      <c r="I6" s="196"/>
      <c r="J6" s="196"/>
      <c r="K6" s="196"/>
      <c r="L6" s="196"/>
      <c r="M6" s="196"/>
      <c r="N6" s="196"/>
      <c r="O6" s="196"/>
      <c r="P6" s="196"/>
      <c r="Q6" s="196"/>
      <c r="R6" s="196"/>
      <c r="S6" s="196"/>
      <c r="T6" s="196"/>
      <c r="U6" s="196"/>
      <c r="V6" s="196"/>
      <c r="W6" s="196"/>
      <c r="X6" s="196"/>
      <c r="Y6" s="196"/>
      <c r="Z6" s="196"/>
      <c r="AA6" s="196"/>
      <c r="AB6" s="196"/>
      <c r="AC6" s="196"/>
      <c r="AD6" s="196"/>
      <c r="AE6" s="196"/>
      <c r="AF6" s="196"/>
      <c r="AG6" s="196"/>
      <c r="AH6" s="196"/>
      <c r="AI6" s="196"/>
      <c r="AJ6" s="196"/>
      <c r="AK6" s="196"/>
      <c r="AL6" s="196"/>
      <c r="AM6" s="196"/>
      <c r="AN6" s="196"/>
      <c r="AO6" s="196"/>
      <c r="AP6" s="196"/>
      <c r="AQ6" s="196"/>
      <c r="AR6" s="196"/>
      <c r="AS6" s="196"/>
      <c r="AT6" s="196"/>
      <c r="AU6" s="196"/>
      <c r="AV6" s="196"/>
      <c r="AW6" s="196"/>
      <c r="AX6" s="196"/>
      <c r="AY6" s="196"/>
      <c r="AZ6" s="196"/>
    </row>
    <row r="7" spans="1:52" ht="35.5" thickBot="1">
      <c r="A7" s="8"/>
      <c r="B7" s="203" t="s">
        <v>3</v>
      </c>
      <c r="C7" s="205"/>
      <c r="D7" s="205"/>
      <c r="E7" s="205"/>
      <c r="F7" s="205"/>
      <c r="G7" s="205"/>
      <c r="H7" s="205"/>
      <c r="I7" s="205"/>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6"/>
      <c r="AY7" s="206"/>
      <c r="AZ7" s="206"/>
    </row>
    <row r="8" spans="1:52">
      <c r="A8" s="196"/>
      <c r="B8" s="196"/>
      <c r="C8" s="196"/>
      <c r="D8" s="196"/>
      <c r="E8" s="196"/>
      <c r="F8" s="196"/>
      <c r="G8" s="196"/>
      <c r="H8" s="196"/>
      <c r="I8" s="196"/>
      <c r="J8" s="196"/>
      <c r="K8" s="196"/>
      <c r="L8" s="196"/>
      <c r="M8" s="196"/>
      <c r="N8" s="196"/>
      <c r="O8" s="196"/>
      <c r="P8" s="196"/>
      <c r="Q8" s="196"/>
      <c r="R8" s="196"/>
      <c r="S8" s="196"/>
      <c r="T8" s="196"/>
      <c r="U8" s="196"/>
      <c r="V8" s="196"/>
      <c r="W8" s="196"/>
      <c r="X8" s="196"/>
      <c r="Y8" s="196"/>
      <c r="Z8" s="196"/>
      <c r="AA8" s="196"/>
      <c r="AB8" s="196"/>
      <c r="AC8" s="196"/>
      <c r="AD8" s="196"/>
      <c r="AE8" s="196"/>
      <c r="AF8" s="196"/>
      <c r="AG8" s="196"/>
      <c r="AH8" s="196"/>
      <c r="AI8" s="196"/>
      <c r="AJ8" s="196"/>
      <c r="AK8" s="196"/>
      <c r="AL8" s="196"/>
      <c r="AM8" s="196"/>
      <c r="AN8" s="196"/>
      <c r="AO8" s="196"/>
      <c r="AP8" s="196"/>
      <c r="AQ8" s="196"/>
      <c r="AR8" s="196"/>
      <c r="AS8" s="196"/>
      <c r="AT8" s="196"/>
      <c r="AU8" s="196"/>
      <c r="AV8" s="196"/>
      <c r="AW8" s="196"/>
      <c r="AX8" s="196"/>
      <c r="AY8" s="196"/>
      <c r="AZ8" s="196"/>
    </row>
    <row r="9" spans="1:52" ht="18">
      <c r="A9" s="196"/>
      <c r="B9" s="196"/>
      <c r="C9" s="197" t="s">
        <v>4</v>
      </c>
      <c r="D9" s="196"/>
      <c r="E9" s="196"/>
      <c r="F9" s="196"/>
      <c r="G9" s="196"/>
      <c r="H9" s="196"/>
      <c r="I9" s="196"/>
      <c r="J9" s="196"/>
      <c r="K9" s="196"/>
      <c r="L9" s="196"/>
      <c r="M9" s="196"/>
      <c r="N9" s="196"/>
      <c r="O9" s="196"/>
      <c r="P9" s="196"/>
      <c r="Q9" s="196"/>
      <c r="R9" s="196"/>
      <c r="S9" s="196"/>
      <c r="T9" s="196"/>
      <c r="U9" s="196"/>
      <c r="V9" s="196"/>
      <c r="W9" s="196"/>
      <c r="X9" s="196"/>
      <c r="Y9" s="196"/>
      <c r="Z9" s="196"/>
      <c r="AA9" s="196"/>
      <c r="AB9" s="196"/>
      <c r="AC9" s="196"/>
      <c r="AD9" s="196"/>
      <c r="AE9" s="196"/>
      <c r="AF9" s="196"/>
      <c r="AG9" s="196"/>
      <c r="AH9" s="196"/>
      <c r="AI9" s="196"/>
      <c r="AJ9" s="196"/>
      <c r="AK9" s="196"/>
      <c r="AL9" s="196"/>
      <c r="AM9" s="196"/>
      <c r="AN9" s="196"/>
      <c r="AO9" s="196"/>
      <c r="AP9" s="196"/>
      <c r="AQ9" s="196"/>
      <c r="AR9" s="196"/>
      <c r="AS9" s="196"/>
      <c r="AT9" s="196"/>
      <c r="AU9" s="196"/>
      <c r="AV9" s="196"/>
      <c r="AW9" s="196"/>
      <c r="AX9" s="196"/>
      <c r="AY9" s="196"/>
      <c r="AZ9" s="196"/>
    </row>
    <row r="10" spans="1:52" ht="18">
      <c r="A10" s="196"/>
      <c r="B10" s="196"/>
      <c r="C10" s="198" t="s">
        <v>5</v>
      </c>
      <c r="D10" s="196"/>
      <c r="E10" s="196"/>
      <c r="F10" s="196"/>
      <c r="G10" s="196"/>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6"/>
      <c r="AY10" s="196"/>
      <c r="AZ10" s="196"/>
    </row>
    <row r="11" spans="1:52" ht="18">
      <c r="A11" s="196"/>
      <c r="B11" s="196"/>
      <c r="C11" s="198" t="s">
        <v>6</v>
      </c>
      <c r="D11" s="196"/>
      <c r="E11" s="196"/>
      <c r="F11" s="196"/>
      <c r="G11" s="196"/>
      <c r="H11" s="196"/>
      <c r="I11" s="196"/>
      <c r="J11" s="196"/>
      <c r="K11" s="196"/>
      <c r="L11" s="196"/>
      <c r="M11" s="196"/>
      <c r="N11" s="196"/>
      <c r="O11" s="196"/>
      <c r="P11" s="196"/>
      <c r="Q11" s="196"/>
      <c r="R11" s="196"/>
      <c r="S11" s="196"/>
      <c r="T11" s="196"/>
      <c r="U11" s="196"/>
      <c r="V11" s="196"/>
      <c r="W11" s="196"/>
      <c r="X11" s="196"/>
      <c r="Y11" s="196"/>
      <c r="Z11" s="196"/>
      <c r="AA11" s="196"/>
      <c r="AB11" s="196"/>
      <c r="AC11" s="196"/>
      <c r="AD11" s="196"/>
      <c r="AE11" s="196"/>
      <c r="AF11" s="196"/>
      <c r="AG11" s="196"/>
      <c r="AH11" s="196"/>
      <c r="AI11" s="196"/>
      <c r="AJ11" s="196"/>
      <c r="AK11" s="196"/>
      <c r="AL11" s="196"/>
      <c r="AM11" s="196"/>
      <c r="AN11" s="196"/>
      <c r="AO11" s="196"/>
      <c r="AP11" s="196"/>
      <c r="AQ11" s="196"/>
      <c r="AR11" s="196"/>
      <c r="AS11" s="196"/>
      <c r="AT11" s="196"/>
      <c r="AU11" s="196"/>
      <c r="AV11" s="196"/>
      <c r="AW11" s="196"/>
      <c r="AX11" s="196"/>
      <c r="AY11" s="196"/>
      <c r="AZ11" s="196"/>
    </row>
    <row r="12" spans="1:52" ht="18">
      <c r="A12" s="196"/>
      <c r="B12" s="196"/>
      <c r="C12" s="198" t="s">
        <v>7</v>
      </c>
      <c r="D12" s="196"/>
      <c r="E12" s="196"/>
      <c r="F12" s="196"/>
      <c r="G12" s="196"/>
      <c r="H12" s="196"/>
      <c r="I12" s="196"/>
      <c r="J12" s="196"/>
      <c r="K12" s="196"/>
      <c r="L12" s="196"/>
      <c r="M12" s="196"/>
      <c r="N12" s="196"/>
      <c r="O12" s="196"/>
      <c r="P12" s="196"/>
      <c r="Q12" s="196"/>
      <c r="R12" s="196"/>
      <c r="S12" s="196"/>
      <c r="T12" s="196"/>
      <c r="U12" s="196"/>
      <c r="V12" s="196"/>
      <c r="W12" s="196"/>
      <c r="X12" s="196"/>
      <c r="Y12" s="196"/>
      <c r="Z12" s="196"/>
      <c r="AA12" s="196"/>
      <c r="AB12" s="196"/>
      <c r="AC12" s="196"/>
      <c r="AD12" s="196"/>
      <c r="AE12" s="196"/>
      <c r="AF12" s="196"/>
      <c r="AG12" s="196"/>
      <c r="AH12" s="196"/>
      <c r="AI12" s="196"/>
      <c r="AJ12" s="196"/>
      <c r="AK12" s="196"/>
      <c r="AL12" s="196"/>
      <c r="AM12" s="196"/>
      <c r="AN12" s="196"/>
      <c r="AO12" s="196"/>
      <c r="AP12" s="196"/>
      <c r="AQ12" s="196"/>
      <c r="AR12" s="196"/>
      <c r="AS12" s="196"/>
      <c r="AT12" s="196"/>
      <c r="AU12" s="196"/>
      <c r="AV12" s="196"/>
      <c r="AW12" s="196"/>
      <c r="AX12" s="196"/>
      <c r="AY12" s="196"/>
      <c r="AZ12" s="196"/>
    </row>
    <row r="13" spans="1:52" ht="18">
      <c r="A13" s="196"/>
      <c r="B13" s="196"/>
      <c r="C13" s="198" t="s">
        <v>8</v>
      </c>
      <c r="D13" s="196"/>
      <c r="E13" s="196"/>
      <c r="F13" s="196"/>
      <c r="G13" s="196"/>
      <c r="H13" s="196"/>
      <c r="I13" s="196"/>
      <c r="J13" s="196"/>
      <c r="K13" s="196"/>
      <c r="L13" s="196"/>
      <c r="M13" s="196"/>
      <c r="N13" s="196"/>
      <c r="O13" s="196"/>
      <c r="P13" s="196"/>
      <c r="Q13" s="196"/>
      <c r="R13" s="196"/>
      <c r="S13" s="196"/>
      <c r="T13" s="196"/>
      <c r="U13" s="196"/>
      <c r="V13" s="196"/>
      <c r="W13" s="196"/>
      <c r="X13" s="196"/>
      <c r="Y13" s="196"/>
      <c r="Z13" s="196"/>
      <c r="AA13" s="196"/>
      <c r="AB13" s="196"/>
      <c r="AC13" s="196"/>
      <c r="AD13" s="196"/>
      <c r="AE13" s="196"/>
      <c r="AF13" s="196"/>
      <c r="AG13" s="196"/>
      <c r="AH13" s="196"/>
      <c r="AI13" s="196"/>
      <c r="AJ13" s="196"/>
      <c r="AK13" s="196"/>
      <c r="AL13" s="196"/>
      <c r="AM13" s="196"/>
      <c r="AN13" s="196"/>
      <c r="AO13" s="196"/>
      <c r="AP13" s="196"/>
      <c r="AQ13" s="196"/>
      <c r="AR13" s="196"/>
      <c r="AS13" s="196"/>
      <c r="AT13" s="196"/>
      <c r="AU13" s="196"/>
      <c r="AV13" s="196"/>
      <c r="AW13" s="196"/>
      <c r="AX13" s="196"/>
      <c r="AY13" s="196"/>
      <c r="AZ13" s="196"/>
    </row>
    <row r="14" spans="1:52" ht="18">
      <c r="A14" s="196"/>
      <c r="B14" s="196"/>
      <c r="C14" s="198" t="s">
        <v>9</v>
      </c>
      <c r="D14" s="196"/>
      <c r="E14" s="196"/>
      <c r="F14" s="196"/>
      <c r="G14" s="196"/>
      <c r="H14" s="196"/>
      <c r="I14" s="196"/>
      <c r="J14" s="196"/>
      <c r="K14" s="196"/>
      <c r="L14" s="196"/>
      <c r="M14" s="196"/>
      <c r="N14" s="196"/>
      <c r="O14" s="196"/>
      <c r="P14" s="196"/>
      <c r="Q14" s="196"/>
      <c r="R14" s="196"/>
      <c r="S14" s="196"/>
      <c r="T14" s="196"/>
      <c r="U14" s="196"/>
      <c r="V14" s="196"/>
      <c r="W14" s="196"/>
      <c r="X14" s="196"/>
      <c r="Y14" s="196"/>
      <c r="Z14" s="196"/>
      <c r="AA14" s="196"/>
      <c r="AB14" s="196"/>
      <c r="AC14" s="196"/>
      <c r="AD14" s="196"/>
      <c r="AE14" s="196"/>
      <c r="AF14" s="196"/>
      <c r="AG14" s="196"/>
      <c r="AH14" s="196"/>
      <c r="AI14" s="196"/>
      <c r="AJ14" s="196"/>
      <c r="AK14" s="196"/>
      <c r="AL14" s="196"/>
      <c r="AM14" s="196"/>
      <c r="AN14" s="196"/>
      <c r="AO14" s="196"/>
      <c r="AP14" s="196"/>
      <c r="AQ14" s="196"/>
      <c r="AR14" s="196"/>
      <c r="AS14" s="196"/>
      <c r="AT14" s="196"/>
      <c r="AU14" s="196"/>
      <c r="AV14" s="196"/>
      <c r="AW14" s="196"/>
      <c r="AX14" s="196"/>
      <c r="AY14" s="196"/>
      <c r="AZ14" s="196"/>
    </row>
    <row r="15" spans="1:52">
      <c r="A15" s="196"/>
      <c r="B15" s="198"/>
      <c r="C15" s="196"/>
      <c r="D15" s="196"/>
      <c r="E15" s="196"/>
      <c r="F15" s="196"/>
      <c r="G15" s="196"/>
      <c r="H15" s="196"/>
      <c r="I15" s="196"/>
      <c r="J15" s="196"/>
      <c r="K15" s="196"/>
      <c r="L15" s="196"/>
      <c r="M15" s="196"/>
      <c r="N15" s="196"/>
      <c r="O15" s="196"/>
      <c r="P15" s="196"/>
      <c r="Q15" s="196"/>
      <c r="R15" s="196"/>
      <c r="S15" s="196"/>
      <c r="T15" s="196"/>
      <c r="U15" s="196"/>
      <c r="V15" s="196"/>
      <c r="W15" s="196"/>
      <c r="X15" s="196"/>
      <c r="Y15" s="196"/>
      <c r="Z15" s="196"/>
      <c r="AA15" s="196"/>
      <c r="AB15" s="196"/>
      <c r="AC15" s="196"/>
      <c r="AD15" s="196"/>
      <c r="AE15" s="196"/>
      <c r="AF15" s="196"/>
      <c r="AG15" s="196"/>
      <c r="AH15" s="196"/>
      <c r="AI15" s="196"/>
      <c r="AJ15" s="196"/>
      <c r="AK15" s="196"/>
      <c r="AL15" s="196"/>
      <c r="AM15" s="196"/>
      <c r="AN15" s="196"/>
      <c r="AO15" s="196"/>
      <c r="AP15" s="196"/>
      <c r="AQ15" s="196"/>
      <c r="AR15" s="196"/>
      <c r="AS15" s="196"/>
      <c r="AT15" s="196"/>
      <c r="AU15" s="196"/>
      <c r="AV15" s="196"/>
      <c r="AW15" s="196"/>
      <c r="AX15" s="196"/>
      <c r="AY15" s="196"/>
      <c r="AZ15" s="196"/>
    </row>
    <row r="16" spans="1:52" ht="35.5" thickBot="1">
      <c r="A16" s="8"/>
      <c r="B16" s="203" t="s">
        <v>10</v>
      </c>
      <c r="C16" s="205"/>
      <c r="D16" s="205"/>
      <c r="E16" s="205"/>
      <c r="F16" s="206"/>
      <c r="G16" s="206"/>
      <c r="H16" s="206"/>
      <c r="I16" s="206"/>
      <c r="J16" s="206"/>
      <c r="K16" s="206"/>
      <c r="L16" s="206"/>
      <c r="M16" s="206"/>
      <c r="N16" s="206"/>
      <c r="O16" s="206"/>
      <c r="P16" s="206"/>
      <c r="Q16" s="206"/>
      <c r="R16" s="206"/>
      <c r="S16" s="206"/>
      <c r="T16" s="206"/>
      <c r="U16" s="206"/>
      <c r="V16" s="206"/>
      <c r="W16" s="206"/>
      <c r="X16" s="206"/>
      <c r="Y16" s="206"/>
      <c r="Z16" s="206"/>
      <c r="AA16" s="206"/>
      <c r="AB16" s="206"/>
      <c r="AC16" s="206"/>
      <c r="AD16" s="206"/>
      <c r="AE16" s="206"/>
      <c r="AF16" s="206"/>
      <c r="AG16" s="206"/>
      <c r="AH16" s="206"/>
      <c r="AI16" s="206"/>
      <c r="AJ16" s="206"/>
      <c r="AK16" s="206"/>
      <c r="AL16" s="206"/>
      <c r="AM16" s="206"/>
      <c r="AN16" s="206"/>
      <c r="AO16" s="206"/>
      <c r="AP16" s="206"/>
      <c r="AQ16" s="206"/>
      <c r="AR16" s="206"/>
      <c r="AS16" s="206"/>
      <c r="AT16" s="206"/>
      <c r="AU16" s="206"/>
      <c r="AV16" s="206"/>
      <c r="AW16" s="206"/>
      <c r="AX16" s="206"/>
      <c r="AY16" s="206"/>
      <c r="AZ16" s="206"/>
    </row>
    <row r="17" spans="1:52" ht="18">
      <c r="A17" s="196"/>
      <c r="B17" s="197"/>
      <c r="C17" s="196"/>
      <c r="D17" s="196"/>
      <c r="E17" s="196"/>
      <c r="F17" s="196"/>
      <c r="G17" s="196"/>
      <c r="H17" s="196"/>
      <c r="I17" s="196"/>
      <c r="J17" s="196"/>
      <c r="K17" s="196"/>
      <c r="L17" s="196"/>
      <c r="M17" s="196"/>
      <c r="N17" s="196"/>
      <c r="O17" s="196"/>
      <c r="P17" s="196"/>
      <c r="Q17" s="196"/>
      <c r="R17" s="196"/>
      <c r="S17" s="196"/>
      <c r="T17" s="196"/>
      <c r="U17" s="196"/>
      <c r="V17" s="196"/>
      <c r="W17" s="196"/>
      <c r="X17" s="196"/>
      <c r="Y17" s="196"/>
      <c r="Z17" s="196"/>
      <c r="AA17" s="196"/>
      <c r="AB17" s="196"/>
      <c r="AC17" s="196"/>
      <c r="AD17" s="196"/>
      <c r="AE17" s="196"/>
      <c r="AF17" s="196"/>
      <c r="AG17" s="196"/>
      <c r="AH17" s="196"/>
      <c r="AI17" s="196"/>
      <c r="AJ17" s="196"/>
      <c r="AK17" s="196"/>
      <c r="AL17" s="196"/>
      <c r="AM17" s="196"/>
      <c r="AN17" s="196"/>
      <c r="AO17" s="196"/>
      <c r="AP17" s="196"/>
      <c r="AQ17" s="196"/>
      <c r="AR17" s="196"/>
      <c r="AS17" s="196"/>
      <c r="AT17" s="196"/>
      <c r="AU17" s="196"/>
      <c r="AV17" s="196"/>
      <c r="AW17" s="196"/>
      <c r="AX17" s="196"/>
      <c r="AY17" s="196"/>
      <c r="AZ17" s="196"/>
    </row>
    <row r="18" spans="1:52" ht="18">
      <c r="A18" s="196"/>
      <c r="C18" s="199"/>
      <c r="D18" s="196" t="s">
        <v>11</v>
      </c>
      <c r="E18" s="196"/>
      <c r="F18" s="196"/>
      <c r="G18" s="196"/>
      <c r="H18" s="196"/>
      <c r="I18" s="196"/>
      <c r="J18" s="196"/>
      <c r="K18" s="196"/>
      <c r="L18" s="196"/>
      <c r="M18" s="196"/>
      <c r="N18" s="196"/>
      <c r="O18" s="196"/>
      <c r="P18" s="196"/>
      <c r="Q18" s="196"/>
      <c r="R18" s="196"/>
      <c r="S18" s="196"/>
      <c r="T18" s="196"/>
      <c r="U18" s="196"/>
      <c r="V18" s="196"/>
      <c r="W18" s="196"/>
      <c r="X18" s="196"/>
      <c r="Y18" s="196"/>
      <c r="Z18" s="196"/>
      <c r="AA18" s="196"/>
      <c r="AB18" s="196"/>
      <c r="AC18" s="196"/>
      <c r="AD18" s="196"/>
      <c r="AE18" s="196"/>
      <c r="AF18" s="196"/>
      <c r="AG18" s="196"/>
      <c r="AH18" s="196"/>
      <c r="AI18" s="196"/>
      <c r="AJ18" s="196"/>
      <c r="AK18" s="196"/>
      <c r="AL18" s="196"/>
      <c r="AM18" s="196"/>
      <c r="AN18" s="196"/>
      <c r="AO18" s="196"/>
      <c r="AP18" s="196"/>
      <c r="AQ18" s="196"/>
      <c r="AR18" s="196"/>
      <c r="AS18" s="196"/>
      <c r="AT18" s="196"/>
      <c r="AU18" s="196"/>
      <c r="AV18" s="196"/>
      <c r="AW18" s="196"/>
      <c r="AX18" s="196"/>
      <c r="AY18" s="196"/>
      <c r="AZ18" s="196"/>
    </row>
    <row r="19" spans="1:52" ht="18">
      <c r="A19" s="196"/>
      <c r="B19" s="197"/>
      <c r="C19" s="200"/>
      <c r="D19" s="196" t="s">
        <v>12</v>
      </c>
      <c r="E19" s="196"/>
      <c r="F19" s="196"/>
      <c r="G19" s="196"/>
      <c r="H19" s="196"/>
      <c r="I19" s="196"/>
      <c r="J19" s="196"/>
      <c r="K19" s="196"/>
      <c r="L19" s="196"/>
      <c r="M19" s="196"/>
      <c r="N19" s="196"/>
      <c r="O19" s="196"/>
      <c r="P19" s="196"/>
      <c r="Q19" s="196"/>
      <c r="R19" s="196"/>
      <c r="S19" s="196"/>
      <c r="T19" s="196"/>
      <c r="U19" s="196"/>
      <c r="V19" s="196"/>
      <c r="W19" s="196"/>
      <c r="X19" s="196"/>
      <c r="Y19" s="196"/>
      <c r="Z19" s="196"/>
      <c r="AA19" s="196"/>
      <c r="AB19" s="196"/>
      <c r="AC19" s="196"/>
      <c r="AD19" s="196"/>
      <c r="AE19" s="196"/>
      <c r="AF19" s="196"/>
      <c r="AG19" s="196"/>
      <c r="AH19" s="196"/>
      <c r="AI19" s="196"/>
      <c r="AJ19" s="196"/>
      <c r="AK19" s="196"/>
      <c r="AL19" s="196"/>
      <c r="AM19" s="196"/>
      <c r="AN19" s="196"/>
      <c r="AO19" s="196"/>
      <c r="AP19" s="196"/>
      <c r="AQ19" s="196"/>
      <c r="AR19" s="196"/>
      <c r="AS19" s="196"/>
      <c r="AT19" s="196"/>
      <c r="AU19" s="196"/>
      <c r="AV19" s="196"/>
      <c r="AW19" s="196"/>
      <c r="AX19" s="196"/>
      <c r="AY19" s="196"/>
      <c r="AZ19" s="196"/>
    </row>
    <row r="20" spans="1:52" ht="18">
      <c r="A20" s="196"/>
      <c r="B20" s="197"/>
      <c r="C20" s="196"/>
      <c r="D20" s="196"/>
      <c r="E20" s="196"/>
      <c r="F20" s="196"/>
      <c r="G20" s="196"/>
      <c r="H20" s="196"/>
      <c r="I20" s="196"/>
      <c r="J20" s="196"/>
      <c r="K20" s="196"/>
      <c r="L20" s="196"/>
      <c r="M20" s="196"/>
      <c r="N20" s="196"/>
      <c r="O20" s="196"/>
      <c r="P20" s="196"/>
      <c r="Q20" s="196"/>
      <c r="R20" s="196"/>
      <c r="S20" s="196"/>
      <c r="T20" s="196"/>
      <c r="U20" s="196"/>
      <c r="V20" s="196"/>
      <c r="W20" s="196"/>
      <c r="X20" s="196"/>
      <c r="Y20" s="196"/>
      <c r="Z20" s="196"/>
      <c r="AA20" s="196"/>
      <c r="AB20" s="196"/>
      <c r="AC20" s="196"/>
      <c r="AD20" s="196"/>
      <c r="AE20" s="196"/>
      <c r="AF20" s="196"/>
      <c r="AG20" s="196"/>
      <c r="AH20" s="196"/>
      <c r="AI20" s="196"/>
      <c r="AJ20" s="196"/>
      <c r="AK20" s="196"/>
      <c r="AL20" s="196"/>
      <c r="AM20" s="196"/>
      <c r="AN20" s="196"/>
      <c r="AO20" s="196"/>
      <c r="AP20" s="196"/>
      <c r="AQ20" s="196"/>
      <c r="AR20" s="196"/>
      <c r="AS20" s="196"/>
      <c r="AT20" s="196"/>
      <c r="AU20" s="196"/>
      <c r="AV20" s="196"/>
      <c r="AW20" s="196"/>
      <c r="AX20" s="196"/>
      <c r="AY20" s="196"/>
      <c r="AZ20" s="196"/>
    </row>
    <row r="21" spans="1:52" ht="35.5" thickBot="1">
      <c r="A21" s="8"/>
      <c r="B21" s="203" t="s">
        <v>13</v>
      </c>
      <c r="C21" s="205"/>
      <c r="D21" s="205"/>
      <c r="E21" s="205"/>
      <c r="F21" s="205"/>
      <c r="G21" s="205"/>
      <c r="H21" s="205"/>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6"/>
      <c r="AY21" s="206"/>
      <c r="AZ21" s="206"/>
    </row>
    <row r="22" spans="1:52" ht="18">
      <c r="A22" s="196"/>
      <c r="B22" s="197"/>
      <c r="C22" s="196"/>
      <c r="D22" s="196"/>
      <c r="E22" s="196"/>
      <c r="F22" s="196"/>
      <c r="G22" s="196"/>
      <c r="H22" s="196"/>
      <c r="I22" s="196"/>
      <c r="J22" s="196"/>
      <c r="K22" s="196"/>
      <c r="L22" s="196"/>
      <c r="M22" s="196"/>
      <c r="N22" s="196"/>
      <c r="O22" s="196"/>
      <c r="P22" s="196"/>
      <c r="Q22" s="196"/>
      <c r="R22" s="196"/>
      <c r="S22" s="196"/>
      <c r="T22" s="196"/>
      <c r="U22" s="196"/>
      <c r="V22" s="196"/>
      <c r="W22" s="196"/>
      <c r="X22" s="196"/>
      <c r="Y22" s="196"/>
      <c r="Z22" s="196"/>
      <c r="AA22" s="196"/>
      <c r="AB22" s="196"/>
      <c r="AC22" s="196"/>
      <c r="AD22" s="196"/>
      <c r="AE22" s="196"/>
      <c r="AF22" s="196"/>
      <c r="AG22" s="196"/>
      <c r="AH22" s="196"/>
      <c r="AI22" s="196"/>
      <c r="AJ22" s="196"/>
      <c r="AK22" s="196"/>
      <c r="AL22" s="196"/>
      <c r="AM22" s="196"/>
      <c r="AN22" s="196"/>
      <c r="AO22" s="196"/>
      <c r="AP22" s="196"/>
      <c r="AQ22" s="196"/>
      <c r="AR22" s="196"/>
      <c r="AS22" s="196"/>
      <c r="AT22" s="196"/>
      <c r="AU22" s="196"/>
      <c r="AV22" s="196"/>
      <c r="AW22" s="196"/>
      <c r="AX22" s="196"/>
      <c r="AY22" s="196"/>
      <c r="AZ22" s="196"/>
    </row>
    <row r="23" spans="1:52" ht="18">
      <c r="A23" s="196"/>
      <c r="B23" s="197"/>
      <c r="C23" s="197" t="s">
        <v>14</v>
      </c>
      <c r="D23" s="196"/>
      <c r="E23" s="196"/>
      <c r="F23" s="196"/>
      <c r="G23" s="196"/>
      <c r="H23" s="196"/>
      <c r="I23" s="196"/>
      <c r="J23" s="196"/>
      <c r="K23" s="196"/>
      <c r="L23" s="196"/>
      <c r="M23" s="196"/>
      <c r="N23" s="196"/>
      <c r="O23" s="196"/>
      <c r="P23" s="196"/>
      <c r="Q23" s="196"/>
      <c r="R23" s="196"/>
      <c r="S23" s="196"/>
      <c r="T23" s="196"/>
      <c r="U23" s="196"/>
      <c r="V23" s="196"/>
      <c r="W23" s="196"/>
      <c r="X23" s="196"/>
      <c r="Y23" s="196"/>
      <c r="Z23" s="196"/>
      <c r="AA23" s="196"/>
      <c r="AB23" s="196"/>
      <c r="AC23" s="196"/>
      <c r="AD23" s="196"/>
      <c r="AE23" s="196"/>
      <c r="AF23" s="196"/>
      <c r="AG23" s="196"/>
      <c r="AH23" s="196"/>
      <c r="AI23" s="196"/>
      <c r="AJ23" s="196"/>
      <c r="AK23" s="196"/>
      <c r="AL23" s="196"/>
      <c r="AM23" s="196"/>
      <c r="AN23" s="196"/>
      <c r="AO23" s="196"/>
      <c r="AP23" s="196"/>
      <c r="AQ23" s="196"/>
      <c r="AR23" s="196"/>
      <c r="AS23" s="196"/>
      <c r="AT23" s="196"/>
      <c r="AU23" s="196"/>
      <c r="AV23" s="196"/>
      <c r="AW23" s="196"/>
      <c r="AX23" s="196"/>
      <c r="AY23" s="196"/>
      <c r="AZ23" s="196"/>
    </row>
    <row r="24" spans="1:52" ht="18">
      <c r="A24" s="196"/>
      <c r="B24" s="197"/>
      <c r="C24" s="197"/>
      <c r="D24" s="196"/>
      <c r="E24" s="196"/>
      <c r="F24" s="196"/>
      <c r="G24" s="196"/>
      <c r="H24" s="196"/>
      <c r="I24" s="196"/>
      <c r="J24" s="196"/>
      <c r="K24" s="196"/>
      <c r="L24" s="196"/>
      <c r="M24" s="196"/>
      <c r="N24" s="196"/>
      <c r="O24" s="196"/>
      <c r="P24" s="196"/>
      <c r="Q24" s="196"/>
      <c r="R24" s="196"/>
      <c r="S24" s="196"/>
      <c r="T24" s="196"/>
      <c r="U24" s="196"/>
      <c r="V24" s="196"/>
      <c r="W24" s="196"/>
      <c r="X24" s="196"/>
      <c r="Y24" s="196"/>
      <c r="Z24" s="196"/>
      <c r="AA24" s="196"/>
      <c r="AB24" s="196"/>
      <c r="AC24" s="196"/>
      <c r="AD24" s="196"/>
      <c r="AE24" s="196"/>
      <c r="AF24" s="196"/>
      <c r="AG24" s="196"/>
      <c r="AH24" s="196"/>
      <c r="AI24" s="196"/>
      <c r="AJ24" s="196"/>
      <c r="AK24" s="196"/>
      <c r="AL24" s="196"/>
      <c r="AM24" s="196"/>
      <c r="AN24" s="196"/>
      <c r="AO24" s="196"/>
      <c r="AP24" s="196"/>
      <c r="AQ24" s="196"/>
      <c r="AR24" s="196"/>
      <c r="AS24" s="196"/>
      <c r="AT24" s="196"/>
      <c r="AU24" s="196"/>
      <c r="AV24" s="196"/>
      <c r="AW24" s="196"/>
      <c r="AX24" s="196"/>
      <c r="AY24" s="196"/>
      <c r="AZ24" s="196"/>
    </row>
    <row r="25" spans="1:52" ht="18">
      <c r="A25" s="196"/>
      <c r="B25" s="197"/>
      <c r="C25" s="197" t="s">
        <v>15</v>
      </c>
      <c r="D25" s="196"/>
      <c r="E25" s="196"/>
      <c r="F25" s="196"/>
      <c r="G25" s="196"/>
      <c r="H25" s="196"/>
      <c r="I25" s="196"/>
      <c r="J25" s="196"/>
      <c r="K25" s="196"/>
      <c r="L25" s="196"/>
      <c r="M25" s="196"/>
      <c r="N25" s="196"/>
      <c r="O25" s="196"/>
      <c r="P25" s="196"/>
      <c r="Q25" s="196"/>
      <c r="R25" s="196"/>
      <c r="S25" s="196"/>
      <c r="T25" s="196"/>
      <c r="U25" s="196"/>
      <c r="V25" s="196"/>
      <c r="W25" s="196"/>
      <c r="X25" s="196"/>
      <c r="Y25" s="196"/>
      <c r="Z25" s="196"/>
      <c r="AA25" s="196"/>
      <c r="AB25" s="196"/>
      <c r="AC25" s="196"/>
      <c r="AD25" s="196"/>
      <c r="AE25" s="196"/>
      <c r="AF25" s="196"/>
      <c r="AG25" s="196"/>
      <c r="AH25" s="196"/>
      <c r="AI25" s="196"/>
      <c r="AJ25" s="196"/>
      <c r="AK25" s="196"/>
      <c r="AL25" s="196"/>
      <c r="AM25" s="196"/>
      <c r="AN25" s="196"/>
      <c r="AO25" s="196"/>
      <c r="AP25" s="196"/>
      <c r="AQ25" s="196"/>
      <c r="AR25" s="196"/>
      <c r="AS25" s="196"/>
      <c r="AT25" s="196"/>
      <c r="AU25" s="196"/>
      <c r="AV25" s="196"/>
      <c r="AW25" s="196"/>
      <c r="AX25" s="196"/>
      <c r="AY25" s="196"/>
      <c r="AZ25" s="196"/>
    </row>
    <row r="26" spans="1:52" ht="18">
      <c r="A26" s="196"/>
      <c r="B26" s="197"/>
      <c r="C26" s="198" t="s">
        <v>16</v>
      </c>
      <c r="D26" s="196"/>
      <c r="E26" s="196"/>
      <c r="F26" s="196"/>
      <c r="G26" s="196"/>
      <c r="H26" s="196"/>
      <c r="I26" s="196"/>
      <c r="J26" s="196"/>
      <c r="K26" s="196"/>
      <c r="L26" s="196"/>
      <c r="M26" s="196"/>
      <c r="N26" s="196"/>
      <c r="O26" s="196"/>
      <c r="P26" s="196"/>
      <c r="Q26" s="196"/>
      <c r="R26" s="196"/>
      <c r="S26" s="196"/>
      <c r="T26" s="196"/>
      <c r="U26" s="196"/>
      <c r="V26" s="196"/>
      <c r="W26" s="196"/>
      <c r="X26" s="196"/>
      <c r="Y26" s="196"/>
      <c r="Z26" s="196"/>
      <c r="AA26" s="196"/>
      <c r="AB26" s="196"/>
      <c r="AC26" s="196"/>
      <c r="AD26" s="196"/>
      <c r="AE26" s="196"/>
      <c r="AF26" s="196"/>
      <c r="AG26" s="196"/>
      <c r="AH26" s="196"/>
      <c r="AI26" s="196"/>
      <c r="AJ26" s="196"/>
      <c r="AK26" s="196"/>
      <c r="AL26" s="196"/>
      <c r="AM26" s="196"/>
      <c r="AN26" s="196"/>
      <c r="AO26" s="196"/>
      <c r="AP26" s="196"/>
      <c r="AQ26" s="196"/>
      <c r="AR26" s="196"/>
      <c r="AS26" s="196"/>
      <c r="AT26" s="196"/>
      <c r="AU26" s="196"/>
      <c r="AV26" s="196"/>
      <c r="AW26" s="196"/>
      <c r="AX26" s="196"/>
      <c r="AY26" s="196"/>
      <c r="AZ26" s="196"/>
    </row>
    <row r="27" spans="1:52" ht="18">
      <c r="A27" s="196"/>
      <c r="B27" s="197"/>
      <c r="C27" s="198" t="s">
        <v>17</v>
      </c>
      <c r="D27" s="196"/>
      <c r="E27" s="196"/>
      <c r="F27" s="196"/>
      <c r="G27" s="196"/>
      <c r="H27" s="196"/>
      <c r="I27" s="196"/>
      <c r="J27" s="196"/>
      <c r="K27" s="196"/>
      <c r="L27" s="196"/>
      <c r="M27" s="196"/>
      <c r="N27" s="196"/>
      <c r="O27" s="196"/>
      <c r="P27" s="196"/>
      <c r="Q27" s="196"/>
      <c r="R27" s="196"/>
      <c r="S27" s="196"/>
      <c r="T27" s="196"/>
      <c r="U27" s="196"/>
      <c r="V27" s="196"/>
      <c r="W27" s="196"/>
      <c r="X27" s="196"/>
      <c r="Y27" s="196"/>
      <c r="Z27" s="196"/>
      <c r="AA27" s="196"/>
      <c r="AB27" s="196"/>
      <c r="AC27" s="196"/>
      <c r="AD27" s="196"/>
      <c r="AE27" s="196"/>
      <c r="AF27" s="196"/>
      <c r="AG27" s="196"/>
      <c r="AH27" s="196"/>
      <c r="AI27" s="196"/>
      <c r="AJ27" s="196"/>
      <c r="AK27" s="196"/>
      <c r="AL27" s="196"/>
      <c r="AM27" s="196"/>
      <c r="AN27" s="196"/>
      <c r="AO27" s="196"/>
      <c r="AP27" s="196"/>
      <c r="AQ27" s="196"/>
      <c r="AR27" s="196"/>
      <c r="AS27" s="196"/>
      <c r="AT27" s="196"/>
      <c r="AU27" s="196"/>
      <c r="AV27" s="196"/>
      <c r="AW27" s="196"/>
      <c r="AX27" s="196"/>
      <c r="AY27" s="196"/>
      <c r="AZ27" s="196"/>
    </row>
    <row r="28" spans="1:52" ht="18">
      <c r="A28" s="196"/>
      <c r="B28" s="197"/>
      <c r="C28" s="198" t="s">
        <v>18</v>
      </c>
      <c r="D28" s="196"/>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196"/>
      <c r="AQ28" s="196"/>
      <c r="AR28" s="196"/>
      <c r="AS28" s="196"/>
      <c r="AT28" s="196"/>
      <c r="AU28" s="196"/>
      <c r="AV28" s="196"/>
      <c r="AW28" s="196"/>
      <c r="AX28" s="196"/>
      <c r="AY28" s="196"/>
      <c r="AZ28" s="196"/>
    </row>
    <row r="29" spans="1:52" ht="18">
      <c r="A29" s="196"/>
      <c r="B29" s="197"/>
      <c r="C29" s="201" t="s">
        <v>19</v>
      </c>
      <c r="D29" s="196"/>
      <c r="E29" s="196"/>
      <c r="F29" s="196"/>
      <c r="G29" s="196"/>
      <c r="H29" s="196"/>
      <c r="I29" s="196"/>
      <c r="J29" s="196"/>
      <c r="K29" s="196"/>
      <c r="L29" s="196"/>
      <c r="M29" s="196"/>
      <c r="N29" s="196"/>
      <c r="O29" s="196"/>
      <c r="P29" s="196"/>
      <c r="Q29" s="196"/>
      <c r="R29" s="196"/>
      <c r="S29" s="196"/>
      <c r="T29" s="196"/>
      <c r="U29" s="196"/>
      <c r="V29" s="196"/>
      <c r="W29" s="196"/>
      <c r="X29" s="196"/>
      <c r="Y29" s="196"/>
      <c r="Z29" s="196"/>
      <c r="AA29" s="196"/>
      <c r="AB29" s="196"/>
      <c r="AC29" s="196"/>
      <c r="AD29" s="196"/>
      <c r="AE29" s="196"/>
      <c r="AF29" s="196"/>
      <c r="AG29" s="196"/>
      <c r="AH29" s="196"/>
      <c r="AI29" s="196"/>
      <c r="AJ29" s="196"/>
      <c r="AK29" s="196"/>
      <c r="AL29" s="196"/>
      <c r="AM29" s="196"/>
      <c r="AN29" s="196"/>
      <c r="AO29" s="196"/>
      <c r="AP29" s="196"/>
      <c r="AQ29" s="196"/>
      <c r="AR29" s="196"/>
      <c r="AS29" s="196"/>
      <c r="AT29" s="196"/>
      <c r="AU29" s="196"/>
      <c r="AV29" s="196"/>
      <c r="AW29" s="196"/>
      <c r="AX29" s="196"/>
      <c r="AY29" s="196"/>
      <c r="AZ29" s="196"/>
    </row>
    <row r="30" spans="1:52" ht="18">
      <c r="A30" s="196"/>
      <c r="B30" s="197"/>
      <c r="C30" s="201" t="s">
        <v>20</v>
      </c>
      <c r="D30" s="196"/>
      <c r="E30" s="196"/>
      <c r="F30" s="196"/>
      <c r="G30" s="196"/>
      <c r="H30" s="196"/>
      <c r="I30" s="196"/>
      <c r="J30" s="196"/>
      <c r="K30" s="196"/>
      <c r="L30" s="196"/>
      <c r="M30" s="196"/>
      <c r="N30" s="196"/>
      <c r="O30" s="196"/>
      <c r="P30" s="196"/>
      <c r="Q30" s="196"/>
      <c r="R30" s="196"/>
      <c r="S30" s="196"/>
      <c r="T30" s="196"/>
      <c r="U30" s="196"/>
      <c r="V30" s="196"/>
      <c r="W30" s="196"/>
      <c r="X30" s="196"/>
      <c r="Y30" s="196"/>
      <c r="Z30" s="196"/>
      <c r="AA30" s="196"/>
      <c r="AB30" s="196"/>
      <c r="AC30" s="196"/>
      <c r="AD30" s="196"/>
      <c r="AE30" s="196"/>
      <c r="AF30" s="196"/>
      <c r="AG30" s="196"/>
      <c r="AH30" s="196"/>
      <c r="AI30" s="196"/>
      <c r="AJ30" s="196"/>
      <c r="AK30" s="196"/>
      <c r="AL30" s="196"/>
      <c r="AM30" s="196"/>
      <c r="AN30" s="196"/>
      <c r="AO30" s="196"/>
      <c r="AP30" s="196"/>
      <c r="AQ30" s="196"/>
      <c r="AR30" s="196"/>
      <c r="AS30" s="196"/>
      <c r="AT30" s="196"/>
      <c r="AU30" s="196"/>
      <c r="AV30" s="196"/>
      <c r="AW30" s="196"/>
      <c r="AX30" s="196"/>
      <c r="AY30" s="196"/>
      <c r="AZ30" s="196"/>
    </row>
    <row r="31" spans="1:52" ht="18">
      <c r="A31" s="196"/>
      <c r="B31" s="197"/>
      <c r="C31" s="201" t="s">
        <v>21</v>
      </c>
      <c r="D31" s="196"/>
      <c r="E31" s="196"/>
      <c r="F31" s="196"/>
      <c r="G31" s="196"/>
      <c r="H31" s="196"/>
      <c r="I31" s="196"/>
      <c r="J31" s="196"/>
      <c r="K31" s="196"/>
      <c r="L31" s="196"/>
      <c r="M31" s="196"/>
      <c r="N31" s="196"/>
      <c r="O31" s="196"/>
      <c r="P31" s="196"/>
      <c r="Q31" s="196"/>
      <c r="R31" s="196"/>
      <c r="S31" s="196"/>
      <c r="T31" s="196"/>
      <c r="U31" s="196"/>
      <c r="V31" s="196"/>
      <c r="W31" s="196"/>
      <c r="X31" s="196"/>
      <c r="Y31" s="196"/>
      <c r="Z31" s="196"/>
      <c r="AA31" s="196"/>
      <c r="AB31" s="196"/>
      <c r="AC31" s="196"/>
      <c r="AD31" s="196"/>
      <c r="AE31" s="196"/>
      <c r="AF31" s="196"/>
      <c r="AG31" s="196"/>
      <c r="AH31" s="196"/>
      <c r="AI31" s="196"/>
      <c r="AJ31" s="196"/>
      <c r="AK31" s="196"/>
      <c r="AL31" s="196"/>
      <c r="AM31" s="196"/>
      <c r="AN31" s="196"/>
      <c r="AO31" s="196"/>
      <c r="AP31" s="196"/>
      <c r="AQ31" s="196"/>
      <c r="AR31" s="196"/>
      <c r="AS31" s="196"/>
      <c r="AT31" s="196"/>
      <c r="AU31" s="196"/>
      <c r="AV31" s="196"/>
      <c r="AW31" s="196"/>
      <c r="AX31" s="196"/>
      <c r="AY31" s="196"/>
      <c r="AZ31" s="196"/>
    </row>
    <row r="32" spans="1:52" ht="18">
      <c r="A32" s="196"/>
      <c r="B32" s="197"/>
      <c r="C32" s="201" t="s">
        <v>22</v>
      </c>
      <c r="D32" s="196"/>
      <c r="E32" s="196"/>
      <c r="F32" s="196"/>
      <c r="G32" s="196"/>
      <c r="H32" s="196"/>
      <c r="I32" s="196"/>
      <c r="J32" s="196"/>
      <c r="K32" s="196"/>
      <c r="L32" s="196"/>
      <c r="M32" s="196"/>
      <c r="N32" s="196"/>
      <c r="O32" s="196"/>
      <c r="P32" s="196"/>
      <c r="Q32" s="196"/>
      <c r="R32" s="196"/>
      <c r="S32" s="196"/>
      <c r="T32" s="196"/>
      <c r="U32" s="196"/>
      <c r="V32" s="196"/>
      <c r="W32" s="196"/>
      <c r="X32" s="196"/>
      <c r="Y32" s="196"/>
      <c r="Z32" s="196"/>
      <c r="AA32" s="196"/>
      <c r="AB32" s="196"/>
      <c r="AC32" s="196"/>
      <c r="AD32" s="196"/>
      <c r="AE32" s="196"/>
      <c r="AF32" s="196"/>
      <c r="AG32" s="196"/>
      <c r="AH32" s="196"/>
      <c r="AI32" s="196"/>
      <c r="AJ32" s="196"/>
      <c r="AK32" s="196"/>
      <c r="AL32" s="196"/>
      <c r="AM32" s="196"/>
      <c r="AN32" s="196"/>
      <c r="AO32" s="196"/>
      <c r="AP32" s="196"/>
      <c r="AQ32" s="196"/>
      <c r="AR32" s="196"/>
      <c r="AS32" s="196"/>
      <c r="AT32" s="196"/>
      <c r="AU32" s="196"/>
      <c r="AV32" s="196"/>
      <c r="AW32" s="196"/>
      <c r="AX32" s="196"/>
      <c r="AY32" s="196"/>
      <c r="AZ32" s="196"/>
    </row>
    <row r="33" spans="1:52" ht="18">
      <c r="A33" s="196"/>
      <c r="B33" s="197"/>
      <c r="C33" s="201" t="s">
        <v>23</v>
      </c>
      <c r="D33" s="196"/>
      <c r="E33" s="196"/>
      <c r="F33" s="196"/>
      <c r="G33" s="196"/>
      <c r="H33" s="196"/>
      <c r="I33" s="196"/>
      <c r="J33" s="196"/>
      <c r="K33" s="196"/>
      <c r="L33" s="196"/>
      <c r="M33" s="196"/>
      <c r="N33" s="196"/>
      <c r="O33" s="196"/>
      <c r="P33" s="196"/>
      <c r="Q33" s="196"/>
      <c r="R33" s="196"/>
      <c r="S33" s="196"/>
      <c r="T33" s="196"/>
      <c r="U33" s="196"/>
      <c r="V33" s="196"/>
      <c r="W33" s="196"/>
      <c r="X33" s="196"/>
      <c r="Y33" s="196"/>
      <c r="Z33" s="196"/>
      <c r="AA33" s="196"/>
      <c r="AB33" s="196"/>
      <c r="AC33" s="196"/>
      <c r="AD33" s="196"/>
      <c r="AE33" s="196"/>
      <c r="AF33" s="196"/>
      <c r="AG33" s="196"/>
      <c r="AH33" s="196"/>
      <c r="AI33" s="196"/>
      <c r="AJ33" s="196"/>
      <c r="AK33" s="196"/>
      <c r="AL33" s="196"/>
      <c r="AM33" s="196"/>
      <c r="AN33" s="196"/>
      <c r="AO33" s="196"/>
      <c r="AP33" s="196"/>
      <c r="AQ33" s="196"/>
      <c r="AR33" s="196"/>
      <c r="AS33" s="196"/>
      <c r="AT33" s="196"/>
      <c r="AU33" s="196"/>
      <c r="AV33" s="196"/>
      <c r="AW33" s="196"/>
      <c r="AX33" s="196"/>
      <c r="AY33" s="196"/>
      <c r="AZ33" s="196"/>
    </row>
    <row r="34" spans="1:52" ht="18">
      <c r="A34" s="196"/>
      <c r="B34" s="197"/>
      <c r="C34" s="201" t="s">
        <v>24</v>
      </c>
      <c r="D34" s="196"/>
      <c r="E34" s="196"/>
      <c r="F34" s="196"/>
      <c r="G34" s="196"/>
      <c r="H34" s="196"/>
      <c r="I34" s="196"/>
      <c r="J34" s="196"/>
      <c r="K34" s="196"/>
      <c r="L34" s="196"/>
      <c r="M34" s="196"/>
      <c r="N34" s="196"/>
      <c r="O34" s="196"/>
      <c r="P34" s="196"/>
      <c r="Q34" s="196"/>
      <c r="R34" s="196"/>
      <c r="S34" s="196"/>
      <c r="T34" s="196"/>
      <c r="U34" s="196"/>
      <c r="V34" s="196"/>
      <c r="W34" s="196"/>
      <c r="X34" s="196"/>
      <c r="Y34" s="196"/>
      <c r="Z34" s="196"/>
      <c r="AA34" s="196"/>
      <c r="AB34" s="196"/>
      <c r="AC34" s="196"/>
      <c r="AD34" s="196"/>
      <c r="AE34" s="196"/>
      <c r="AF34" s="196"/>
      <c r="AG34" s="196"/>
      <c r="AH34" s="196"/>
      <c r="AI34" s="196"/>
      <c r="AJ34" s="196"/>
      <c r="AK34" s="196"/>
      <c r="AL34" s="196"/>
      <c r="AM34" s="196"/>
      <c r="AN34" s="196"/>
      <c r="AO34" s="196"/>
      <c r="AP34" s="196"/>
      <c r="AQ34" s="196"/>
      <c r="AR34" s="196"/>
      <c r="AS34" s="196"/>
      <c r="AT34" s="196"/>
      <c r="AU34" s="196"/>
      <c r="AV34" s="196"/>
      <c r="AW34" s="196"/>
      <c r="AX34" s="196"/>
      <c r="AY34" s="196"/>
      <c r="AZ34" s="196"/>
    </row>
    <row r="35" spans="1:52" ht="18">
      <c r="A35" s="196"/>
      <c r="B35" s="197"/>
      <c r="C35" s="198" t="s">
        <v>25</v>
      </c>
      <c r="D35" s="196"/>
      <c r="E35" s="196"/>
      <c r="F35" s="196"/>
      <c r="G35" s="196"/>
      <c r="H35" s="196"/>
      <c r="I35" s="196"/>
      <c r="J35" s="196"/>
      <c r="K35" s="196"/>
      <c r="L35" s="196"/>
      <c r="M35" s="196"/>
      <c r="N35" s="196"/>
      <c r="O35" s="196"/>
      <c r="P35" s="196"/>
      <c r="Q35" s="196"/>
      <c r="R35" s="196"/>
      <c r="S35" s="196"/>
      <c r="T35" s="196"/>
      <c r="U35" s="196"/>
      <c r="V35" s="196"/>
      <c r="W35" s="196"/>
      <c r="X35" s="196"/>
      <c r="Y35" s="196"/>
      <c r="Z35" s="196"/>
      <c r="AA35" s="196"/>
      <c r="AB35" s="196"/>
      <c r="AC35" s="196"/>
      <c r="AD35" s="196"/>
      <c r="AE35" s="196"/>
      <c r="AF35" s="196"/>
      <c r="AG35" s="196"/>
      <c r="AH35" s="196"/>
      <c r="AI35" s="196"/>
      <c r="AJ35" s="196"/>
      <c r="AK35" s="196"/>
      <c r="AL35" s="196"/>
      <c r="AM35" s="196"/>
      <c r="AN35" s="196"/>
      <c r="AO35" s="196"/>
      <c r="AP35" s="196"/>
      <c r="AQ35" s="196"/>
      <c r="AR35" s="196"/>
      <c r="AS35" s="196"/>
      <c r="AT35" s="196"/>
      <c r="AU35" s="196"/>
      <c r="AV35" s="196"/>
      <c r="AW35" s="196"/>
      <c r="AX35" s="196"/>
      <c r="AY35" s="196"/>
      <c r="AZ35" s="196"/>
    </row>
    <row r="36" spans="1:52" ht="18">
      <c r="A36" s="196"/>
      <c r="B36" s="197"/>
      <c r="C36" s="201" t="s">
        <v>26</v>
      </c>
      <c r="D36" s="196"/>
      <c r="E36" s="196"/>
      <c r="F36" s="196"/>
      <c r="G36" s="196"/>
      <c r="H36" s="196"/>
      <c r="I36" s="196"/>
      <c r="J36" s="196"/>
      <c r="K36" s="196"/>
      <c r="L36" s="196"/>
      <c r="M36" s="196"/>
      <c r="N36" s="196"/>
      <c r="O36" s="196"/>
      <c r="P36" s="196"/>
      <c r="Q36" s="196"/>
      <c r="R36" s="196"/>
      <c r="S36" s="196"/>
      <c r="T36" s="196"/>
      <c r="U36" s="196"/>
      <c r="V36" s="196"/>
      <c r="W36" s="196"/>
      <c r="X36" s="196"/>
      <c r="Y36" s="196"/>
      <c r="Z36" s="196"/>
      <c r="AA36" s="196"/>
      <c r="AB36" s="196"/>
      <c r="AC36" s="196"/>
      <c r="AD36" s="196"/>
      <c r="AE36" s="196"/>
      <c r="AF36" s="196"/>
      <c r="AG36" s="196"/>
      <c r="AH36" s="196"/>
      <c r="AI36" s="196"/>
      <c r="AJ36" s="196"/>
      <c r="AK36" s="196"/>
      <c r="AL36" s="196"/>
      <c r="AM36" s="196"/>
      <c r="AN36" s="196"/>
      <c r="AO36" s="196"/>
      <c r="AP36" s="196"/>
      <c r="AQ36" s="196"/>
      <c r="AR36" s="196"/>
      <c r="AS36" s="196"/>
      <c r="AT36" s="196"/>
      <c r="AU36" s="196"/>
      <c r="AV36" s="196"/>
      <c r="AW36" s="196"/>
      <c r="AX36" s="196"/>
      <c r="AY36" s="196"/>
      <c r="AZ36" s="196"/>
    </row>
    <row r="37" spans="1:52" ht="18">
      <c r="A37" s="196"/>
      <c r="B37" s="197"/>
      <c r="C37" s="201" t="s">
        <v>27</v>
      </c>
      <c r="D37" s="196"/>
      <c r="E37" s="196"/>
      <c r="F37" s="196"/>
      <c r="G37" s="196"/>
      <c r="H37" s="196"/>
      <c r="I37" s="196"/>
      <c r="J37" s="196"/>
      <c r="K37" s="196"/>
      <c r="L37" s="196"/>
      <c r="M37" s="196"/>
      <c r="N37" s="196"/>
      <c r="O37" s="196"/>
      <c r="P37" s="196"/>
      <c r="Q37" s="196"/>
      <c r="R37" s="196"/>
      <c r="S37" s="196"/>
      <c r="T37" s="196"/>
      <c r="U37" s="196"/>
      <c r="V37" s="196"/>
      <c r="W37" s="196"/>
      <c r="X37" s="196"/>
      <c r="Y37" s="196"/>
      <c r="Z37" s="196"/>
      <c r="AA37" s="196"/>
      <c r="AB37" s="196"/>
      <c r="AC37" s="196"/>
      <c r="AD37" s="196"/>
      <c r="AE37" s="196"/>
      <c r="AF37" s="196"/>
      <c r="AG37" s="196"/>
      <c r="AH37" s="196"/>
      <c r="AI37" s="196"/>
      <c r="AJ37" s="196"/>
      <c r="AK37" s="196"/>
      <c r="AL37" s="196"/>
      <c r="AM37" s="196"/>
      <c r="AN37" s="196"/>
      <c r="AO37" s="196"/>
      <c r="AP37" s="196"/>
      <c r="AQ37" s="196"/>
      <c r="AR37" s="196"/>
      <c r="AS37" s="196"/>
      <c r="AT37" s="196"/>
      <c r="AU37" s="196"/>
      <c r="AV37" s="196"/>
      <c r="AW37" s="196"/>
      <c r="AX37" s="196"/>
      <c r="AY37" s="196"/>
      <c r="AZ37" s="196"/>
    </row>
    <row r="38" spans="1:52" ht="18">
      <c r="A38" s="196"/>
      <c r="B38" s="197"/>
      <c r="C38" s="198" t="s">
        <v>28</v>
      </c>
      <c r="D38" s="196"/>
      <c r="E38" s="196"/>
      <c r="F38" s="196"/>
      <c r="G38" s="196"/>
      <c r="H38" s="196"/>
      <c r="I38" s="196"/>
      <c r="J38" s="196"/>
      <c r="K38" s="196"/>
      <c r="L38" s="196"/>
      <c r="M38" s="196"/>
      <c r="N38" s="196"/>
      <c r="O38" s="196"/>
      <c r="P38" s="196"/>
      <c r="Q38" s="196"/>
      <c r="R38" s="196"/>
      <c r="S38" s="196"/>
      <c r="T38" s="196"/>
      <c r="U38" s="196"/>
      <c r="V38" s="196"/>
      <c r="W38" s="196"/>
      <c r="X38" s="196"/>
      <c r="Y38" s="196"/>
      <c r="Z38" s="196"/>
      <c r="AA38" s="196"/>
      <c r="AB38" s="196"/>
      <c r="AC38" s="196"/>
      <c r="AD38" s="196"/>
      <c r="AE38" s="196"/>
      <c r="AF38" s="196"/>
      <c r="AG38" s="196"/>
      <c r="AH38" s="196"/>
      <c r="AI38" s="196"/>
      <c r="AJ38" s="196"/>
      <c r="AK38" s="196"/>
      <c r="AL38" s="196"/>
      <c r="AM38" s="196"/>
      <c r="AN38" s="196"/>
      <c r="AO38" s="196"/>
      <c r="AP38" s="196"/>
      <c r="AQ38" s="196"/>
      <c r="AR38" s="196"/>
      <c r="AS38" s="196"/>
      <c r="AT38" s="196"/>
      <c r="AU38" s="196"/>
      <c r="AV38" s="196"/>
      <c r="AW38" s="196"/>
      <c r="AX38" s="196"/>
      <c r="AY38" s="196"/>
      <c r="AZ38" s="196"/>
    </row>
    <row r="39" spans="1:52" ht="18">
      <c r="A39" s="196"/>
      <c r="B39" s="197"/>
      <c r="C39" s="198" t="s">
        <v>29</v>
      </c>
      <c r="D39" s="196"/>
      <c r="E39" s="196"/>
      <c r="F39" s="196"/>
      <c r="G39" s="196"/>
      <c r="H39" s="196"/>
      <c r="I39" s="196"/>
      <c r="J39" s="196"/>
      <c r="K39" s="196"/>
      <c r="L39" s="196"/>
      <c r="M39" s="196"/>
      <c r="N39" s="196"/>
      <c r="O39" s="196"/>
      <c r="P39" s="196"/>
      <c r="Q39" s="196"/>
      <c r="R39" s="196"/>
      <c r="S39" s="196"/>
      <c r="T39" s="196"/>
      <c r="U39" s="196"/>
      <c r="V39" s="196"/>
      <c r="W39" s="196"/>
      <c r="X39" s="196"/>
      <c r="Y39" s="196"/>
      <c r="Z39" s="196"/>
      <c r="AA39" s="196"/>
      <c r="AB39" s="196"/>
      <c r="AC39" s="196"/>
      <c r="AD39" s="196"/>
      <c r="AE39" s="196"/>
      <c r="AF39" s="196"/>
      <c r="AG39" s="196"/>
      <c r="AH39" s="196"/>
      <c r="AI39" s="196"/>
      <c r="AJ39" s="196"/>
      <c r="AK39" s="196"/>
      <c r="AL39" s="196"/>
      <c r="AM39" s="196"/>
      <c r="AN39" s="196"/>
      <c r="AO39" s="196"/>
      <c r="AP39" s="196"/>
      <c r="AQ39" s="196"/>
      <c r="AR39" s="196"/>
      <c r="AS39" s="196"/>
      <c r="AT39" s="196"/>
      <c r="AU39" s="196"/>
      <c r="AV39" s="196"/>
      <c r="AW39" s="196"/>
      <c r="AX39" s="196"/>
      <c r="AY39" s="196"/>
      <c r="AZ39" s="196"/>
    </row>
    <row r="40" spans="1:52" ht="18">
      <c r="A40" s="196"/>
      <c r="B40" s="197"/>
      <c r="C40" s="197"/>
      <c r="D40" s="196"/>
      <c r="E40" s="196"/>
      <c r="F40" s="196"/>
      <c r="G40" s="196"/>
      <c r="H40" s="196"/>
      <c r="I40" s="196"/>
      <c r="J40" s="196"/>
      <c r="K40" s="196"/>
      <c r="L40" s="196"/>
      <c r="M40" s="196"/>
      <c r="N40" s="196"/>
      <c r="O40" s="196"/>
      <c r="P40" s="196"/>
      <c r="Q40" s="196"/>
      <c r="R40" s="196"/>
      <c r="S40" s="196"/>
      <c r="T40" s="196"/>
      <c r="U40" s="196"/>
      <c r="V40" s="196"/>
      <c r="W40" s="196"/>
      <c r="X40" s="196"/>
      <c r="Y40" s="196"/>
      <c r="Z40" s="196"/>
      <c r="AA40" s="196"/>
      <c r="AB40" s="196"/>
      <c r="AC40" s="196"/>
      <c r="AD40" s="196"/>
      <c r="AE40" s="196"/>
      <c r="AF40" s="196"/>
      <c r="AG40" s="196"/>
      <c r="AH40" s="196"/>
      <c r="AI40" s="196"/>
      <c r="AJ40" s="196"/>
      <c r="AK40" s="196"/>
      <c r="AL40" s="196"/>
      <c r="AM40" s="196"/>
      <c r="AN40" s="196"/>
      <c r="AO40" s="196"/>
      <c r="AP40" s="196"/>
      <c r="AQ40" s="196"/>
      <c r="AR40" s="196"/>
      <c r="AS40" s="196"/>
      <c r="AT40" s="196"/>
      <c r="AU40" s="196"/>
      <c r="AV40" s="196"/>
      <c r="AW40" s="196"/>
      <c r="AX40" s="196"/>
      <c r="AY40" s="196"/>
      <c r="AZ40" s="196"/>
    </row>
    <row r="41" spans="1:52" ht="18">
      <c r="A41" s="196"/>
      <c r="B41" s="197"/>
      <c r="C41" s="196"/>
      <c r="D41" s="196"/>
      <c r="E41" s="196"/>
      <c r="F41" s="196"/>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N41" s="196"/>
      <c r="AO41" s="196"/>
      <c r="AP41" s="196"/>
      <c r="AQ41" s="196"/>
      <c r="AR41" s="196"/>
      <c r="AS41" s="196"/>
      <c r="AT41" s="196"/>
      <c r="AU41" s="196"/>
      <c r="AV41" s="196"/>
      <c r="AW41" s="196"/>
      <c r="AX41" s="196"/>
      <c r="AY41" s="196"/>
      <c r="AZ41" s="196"/>
    </row>
    <row r="42" spans="1:52">
      <c r="A42" s="196"/>
      <c r="B42" s="196"/>
      <c r="C42" s="196"/>
      <c r="D42" s="196"/>
      <c r="E42" s="196"/>
      <c r="F42" s="196"/>
      <c r="G42" s="196"/>
      <c r="H42" s="196"/>
      <c r="I42" s="196"/>
      <c r="J42" s="196"/>
      <c r="K42" s="196"/>
      <c r="L42" s="196"/>
      <c r="M42" s="196"/>
      <c r="N42" s="196"/>
      <c r="O42" s="196"/>
      <c r="P42" s="196"/>
      <c r="Q42" s="196"/>
      <c r="R42" s="196"/>
      <c r="S42" s="196"/>
      <c r="T42" s="196"/>
      <c r="U42" s="196"/>
      <c r="V42" s="196"/>
      <c r="W42" s="196"/>
      <c r="X42" s="196"/>
      <c r="Y42" s="196"/>
      <c r="Z42" s="196"/>
      <c r="AA42" s="196"/>
      <c r="AB42" s="196"/>
      <c r="AC42" s="196"/>
      <c r="AD42" s="196"/>
      <c r="AE42" s="196"/>
      <c r="AF42" s="196"/>
      <c r="AG42" s="196"/>
      <c r="AH42" s="196"/>
      <c r="AI42" s="196"/>
      <c r="AJ42" s="196"/>
      <c r="AK42" s="196"/>
      <c r="AL42" s="196"/>
      <c r="AM42" s="196"/>
      <c r="AN42" s="196"/>
      <c r="AO42" s="196"/>
      <c r="AP42" s="196"/>
      <c r="AQ42" s="196"/>
      <c r="AR42" s="196"/>
      <c r="AS42" s="196"/>
      <c r="AT42" s="196"/>
      <c r="AU42" s="196"/>
      <c r="AV42" s="196"/>
      <c r="AW42" s="196"/>
      <c r="AX42" s="196"/>
      <c r="AY42" s="196"/>
      <c r="AZ42" s="196"/>
    </row>
    <row r="43" spans="1:52">
      <c r="A43" s="196"/>
      <c r="B43" s="202"/>
      <c r="C43" s="196"/>
      <c r="D43" s="196"/>
      <c r="E43" s="196"/>
      <c r="F43" s="196"/>
      <c r="G43" s="196"/>
      <c r="H43" s="196"/>
      <c r="I43" s="196"/>
      <c r="J43" s="196"/>
      <c r="K43" s="196"/>
      <c r="L43" s="196"/>
      <c r="M43" s="196"/>
      <c r="N43" s="196"/>
      <c r="O43" s="196"/>
      <c r="P43" s="196"/>
      <c r="Q43" s="196"/>
      <c r="R43" s="196"/>
      <c r="S43" s="196"/>
      <c r="T43" s="196"/>
      <c r="U43" s="196"/>
      <c r="V43" s="196"/>
      <c r="W43" s="196"/>
      <c r="X43" s="196"/>
      <c r="Y43" s="196"/>
      <c r="Z43" s="196"/>
      <c r="AA43" s="196"/>
      <c r="AB43" s="196"/>
      <c r="AC43" s="196"/>
      <c r="AD43" s="196"/>
      <c r="AE43" s="196"/>
      <c r="AF43" s="196"/>
      <c r="AG43" s="196"/>
      <c r="AH43" s="196"/>
      <c r="AI43" s="196"/>
      <c r="AJ43" s="196"/>
      <c r="AK43" s="196"/>
      <c r="AL43" s="196"/>
      <c r="AM43" s="196"/>
      <c r="AN43" s="196"/>
      <c r="AO43" s="196"/>
      <c r="AP43" s="196"/>
      <c r="AQ43" s="196"/>
      <c r="AR43" s="196"/>
      <c r="AS43" s="196"/>
      <c r="AT43" s="196"/>
      <c r="AU43" s="196"/>
      <c r="AV43" s="196"/>
      <c r="AW43" s="196"/>
      <c r="AX43" s="196"/>
      <c r="AY43" s="196"/>
      <c r="AZ43" s="196"/>
    </row>
    <row r="44" spans="1:52">
      <c r="A44" s="196"/>
      <c r="B44" s="196"/>
      <c r="C44" s="196"/>
      <c r="D44" s="196"/>
      <c r="E44" s="196"/>
      <c r="F44" s="196"/>
      <c r="G44" s="196"/>
      <c r="H44" s="196"/>
      <c r="I44" s="196"/>
      <c r="J44" s="196"/>
      <c r="K44" s="196"/>
      <c r="L44" s="196"/>
      <c r="M44" s="196"/>
      <c r="N44" s="196"/>
      <c r="O44" s="196"/>
      <c r="P44" s="196"/>
      <c r="Q44" s="196"/>
      <c r="R44" s="196"/>
      <c r="S44" s="196"/>
      <c r="T44" s="196"/>
      <c r="U44" s="196"/>
      <c r="V44" s="196"/>
      <c r="W44" s="196"/>
      <c r="X44" s="196"/>
      <c r="Y44" s="196"/>
      <c r="Z44" s="196"/>
      <c r="AA44" s="196"/>
      <c r="AB44" s="196"/>
      <c r="AC44" s="196"/>
      <c r="AD44" s="196"/>
      <c r="AE44" s="196"/>
      <c r="AF44" s="196"/>
      <c r="AG44" s="196"/>
      <c r="AH44" s="196"/>
      <c r="AI44" s="196"/>
      <c r="AJ44" s="196"/>
      <c r="AK44" s="196"/>
      <c r="AL44" s="196"/>
      <c r="AM44" s="196"/>
      <c r="AN44" s="196"/>
      <c r="AO44" s="196"/>
      <c r="AP44" s="196"/>
      <c r="AQ44" s="196"/>
      <c r="AR44" s="196"/>
      <c r="AS44" s="196"/>
      <c r="AT44" s="196"/>
      <c r="AU44" s="196"/>
      <c r="AV44" s="196"/>
      <c r="AW44" s="196"/>
      <c r="AX44" s="196"/>
      <c r="AY44" s="196"/>
      <c r="AZ44" s="196"/>
    </row>
    <row r="45" spans="1:52">
      <c r="A45" s="196"/>
      <c r="B45" s="196"/>
      <c r="C45" s="196"/>
      <c r="D45" s="196"/>
      <c r="E45" s="196"/>
      <c r="F45" s="196"/>
      <c r="G45" s="196"/>
      <c r="H45" s="196"/>
      <c r="I45" s="196"/>
      <c r="J45" s="196"/>
      <c r="K45" s="196"/>
      <c r="L45" s="196"/>
      <c r="M45" s="196"/>
      <c r="N45" s="196"/>
      <c r="O45" s="196"/>
      <c r="P45" s="196"/>
      <c r="Q45" s="196"/>
      <c r="R45" s="196"/>
      <c r="S45" s="196"/>
      <c r="T45" s="196"/>
      <c r="U45" s="196"/>
      <c r="V45" s="196"/>
      <c r="W45" s="196"/>
      <c r="X45" s="196"/>
      <c r="Y45" s="196"/>
      <c r="Z45" s="196"/>
      <c r="AA45" s="196"/>
      <c r="AB45" s="196"/>
      <c r="AC45" s="196"/>
      <c r="AD45" s="196"/>
      <c r="AE45" s="196"/>
      <c r="AF45" s="196"/>
      <c r="AG45" s="196"/>
      <c r="AH45" s="196"/>
      <c r="AI45" s="196"/>
      <c r="AJ45" s="196"/>
      <c r="AK45" s="196"/>
      <c r="AL45" s="196"/>
      <c r="AM45" s="196"/>
      <c r="AN45" s="196"/>
      <c r="AO45" s="196"/>
      <c r="AP45" s="196"/>
      <c r="AQ45" s="196"/>
      <c r="AR45" s="196"/>
      <c r="AS45" s="196"/>
      <c r="AT45" s="196"/>
      <c r="AU45" s="196"/>
      <c r="AV45" s="196"/>
      <c r="AW45" s="196"/>
      <c r="AX45" s="196"/>
      <c r="AY45" s="196"/>
      <c r="AZ45" s="196"/>
    </row>
    <row r="46" spans="1:52" ht="18">
      <c r="A46" s="196"/>
      <c r="B46" s="197"/>
      <c r="C46" s="196"/>
      <c r="D46" s="196"/>
      <c r="E46" s="196"/>
      <c r="F46" s="196"/>
      <c r="G46" s="196"/>
      <c r="H46" s="196"/>
      <c r="I46" s="196"/>
      <c r="J46" s="196"/>
      <c r="K46" s="196"/>
      <c r="L46" s="196"/>
      <c r="M46" s="196"/>
      <c r="N46" s="196"/>
      <c r="O46" s="196"/>
      <c r="P46" s="196"/>
      <c r="Q46" s="196"/>
      <c r="R46" s="196"/>
      <c r="S46" s="196"/>
      <c r="T46" s="196"/>
      <c r="U46" s="196"/>
      <c r="V46" s="196"/>
      <c r="W46" s="196"/>
      <c r="X46" s="196"/>
      <c r="Y46" s="196"/>
      <c r="Z46" s="196"/>
      <c r="AA46" s="196"/>
      <c r="AB46" s="196"/>
      <c r="AC46" s="196"/>
      <c r="AD46" s="196"/>
      <c r="AE46" s="196"/>
      <c r="AF46" s="196"/>
      <c r="AG46" s="196"/>
      <c r="AH46" s="196"/>
      <c r="AI46" s="196"/>
      <c r="AJ46" s="196"/>
      <c r="AK46" s="196"/>
      <c r="AL46" s="196"/>
      <c r="AM46" s="196"/>
      <c r="AN46" s="196"/>
      <c r="AO46" s="196"/>
      <c r="AP46" s="196"/>
      <c r="AQ46" s="196"/>
      <c r="AR46" s="196"/>
      <c r="AS46" s="196"/>
      <c r="AT46" s="196"/>
      <c r="AU46" s="196"/>
      <c r="AV46" s="196"/>
      <c r="AW46" s="196"/>
      <c r="AX46" s="196"/>
      <c r="AY46" s="196"/>
      <c r="AZ46" s="196"/>
    </row>
    <row r="47" spans="1:52">
      <c r="A47" s="196"/>
      <c r="B47" s="196"/>
      <c r="C47" s="196"/>
      <c r="D47" s="196"/>
      <c r="E47" s="196"/>
      <c r="F47" s="196"/>
      <c r="G47" s="196"/>
      <c r="H47" s="196"/>
      <c r="I47" s="196"/>
      <c r="J47" s="196"/>
      <c r="K47" s="196"/>
      <c r="L47" s="196"/>
      <c r="M47" s="196"/>
      <c r="N47" s="196"/>
      <c r="O47" s="196"/>
      <c r="P47" s="196"/>
      <c r="Q47" s="196"/>
      <c r="R47" s="196"/>
      <c r="S47" s="196"/>
      <c r="T47" s="196"/>
      <c r="U47" s="196"/>
      <c r="V47" s="196"/>
      <c r="W47" s="196"/>
      <c r="X47" s="196"/>
      <c r="Y47" s="196"/>
      <c r="Z47" s="196"/>
      <c r="AA47" s="196"/>
      <c r="AB47" s="196"/>
      <c r="AC47" s="196"/>
      <c r="AD47" s="196"/>
      <c r="AE47" s="196"/>
      <c r="AF47" s="196"/>
      <c r="AG47" s="196"/>
      <c r="AH47" s="196"/>
      <c r="AI47" s="196"/>
      <c r="AJ47" s="196"/>
      <c r="AK47" s="196"/>
      <c r="AL47" s="196"/>
      <c r="AM47" s="196"/>
      <c r="AN47" s="196"/>
      <c r="AO47" s="196"/>
      <c r="AP47" s="196"/>
      <c r="AQ47" s="196"/>
      <c r="AR47" s="196"/>
      <c r="AS47" s="196"/>
      <c r="AT47" s="196"/>
      <c r="AU47" s="196"/>
      <c r="AV47" s="196"/>
      <c r="AW47" s="196"/>
      <c r="AX47" s="196"/>
      <c r="AY47" s="196"/>
      <c r="AZ47" s="196"/>
    </row>
    <row r="48" spans="1:52">
      <c r="A48" s="196"/>
      <c r="B48" s="196"/>
      <c r="C48" s="196"/>
      <c r="D48" s="196"/>
      <c r="E48" s="196"/>
      <c r="F48" s="196"/>
      <c r="G48" s="196"/>
      <c r="H48" s="196"/>
      <c r="I48" s="196"/>
      <c r="J48" s="196"/>
      <c r="K48" s="196"/>
      <c r="L48" s="196"/>
      <c r="M48" s="196"/>
      <c r="N48" s="196"/>
      <c r="O48" s="196"/>
      <c r="P48" s="196"/>
      <c r="Q48" s="196"/>
      <c r="R48" s="196"/>
      <c r="S48" s="196"/>
      <c r="T48" s="196"/>
      <c r="U48" s="196"/>
      <c r="V48" s="196"/>
      <c r="W48" s="196"/>
      <c r="X48" s="196"/>
      <c r="Y48" s="196"/>
      <c r="Z48" s="196"/>
      <c r="AA48" s="196"/>
      <c r="AB48" s="196"/>
      <c r="AC48" s="196"/>
      <c r="AD48" s="196"/>
      <c r="AE48" s="196"/>
      <c r="AF48" s="196"/>
      <c r="AG48" s="196"/>
      <c r="AH48" s="196"/>
      <c r="AI48" s="196"/>
      <c r="AJ48" s="196"/>
      <c r="AK48" s="196"/>
      <c r="AL48" s="196"/>
      <c r="AM48" s="196"/>
      <c r="AN48" s="196"/>
      <c r="AO48" s="196"/>
      <c r="AP48" s="196"/>
      <c r="AQ48" s="196"/>
      <c r="AR48" s="196"/>
      <c r="AS48" s="196"/>
      <c r="AT48" s="196"/>
      <c r="AU48" s="196"/>
      <c r="AV48" s="196"/>
      <c r="AW48" s="196"/>
      <c r="AX48" s="196"/>
      <c r="AY48" s="196"/>
      <c r="AZ48" s="196"/>
    </row>
    <row r="49" spans="1:52">
      <c r="A49" s="196"/>
      <c r="B49" s="196"/>
      <c r="C49" s="196"/>
      <c r="D49" s="196"/>
      <c r="E49" s="196"/>
      <c r="F49" s="196"/>
      <c r="G49" s="196"/>
      <c r="H49" s="196"/>
      <c r="I49" s="196"/>
      <c r="J49" s="196"/>
      <c r="K49" s="196"/>
      <c r="L49" s="196"/>
      <c r="M49" s="196"/>
      <c r="N49" s="196"/>
      <c r="O49" s="196"/>
      <c r="P49" s="196"/>
      <c r="Q49" s="196"/>
      <c r="R49" s="196"/>
      <c r="S49" s="196"/>
      <c r="T49" s="196"/>
      <c r="U49" s="196"/>
      <c r="V49" s="196"/>
      <c r="W49" s="196"/>
      <c r="X49" s="196"/>
      <c r="Y49" s="196"/>
      <c r="Z49" s="196"/>
      <c r="AA49" s="196"/>
      <c r="AB49" s="196"/>
      <c r="AC49" s="196"/>
      <c r="AD49" s="196"/>
      <c r="AE49" s="196"/>
      <c r="AF49" s="196"/>
      <c r="AG49" s="196"/>
      <c r="AH49" s="196"/>
      <c r="AI49" s="196"/>
      <c r="AJ49" s="196"/>
      <c r="AK49" s="196"/>
      <c r="AL49" s="196"/>
      <c r="AM49" s="196"/>
      <c r="AN49" s="196"/>
      <c r="AO49" s="196"/>
      <c r="AP49" s="196"/>
      <c r="AQ49" s="196"/>
      <c r="AR49" s="196"/>
      <c r="AS49" s="196"/>
      <c r="AT49" s="196"/>
      <c r="AU49" s="196"/>
      <c r="AV49" s="196"/>
      <c r="AW49" s="196"/>
      <c r="AX49" s="196"/>
      <c r="AY49" s="196"/>
      <c r="AZ49" s="196"/>
    </row>
    <row r="50" spans="1:52">
      <c r="A50" s="196"/>
      <c r="B50" s="196"/>
      <c r="C50" s="196"/>
      <c r="D50" s="196"/>
      <c r="E50" s="196"/>
      <c r="F50" s="196"/>
      <c r="G50" s="196"/>
      <c r="H50" s="196"/>
      <c r="I50" s="196"/>
      <c r="J50" s="196"/>
      <c r="K50" s="196"/>
      <c r="L50" s="196"/>
      <c r="M50" s="196"/>
      <c r="N50" s="196"/>
      <c r="O50" s="196"/>
      <c r="P50" s="196"/>
      <c r="Q50" s="196"/>
      <c r="R50" s="196"/>
      <c r="S50" s="196"/>
      <c r="T50" s="196"/>
      <c r="U50" s="196"/>
      <c r="V50" s="196"/>
      <c r="W50" s="196"/>
      <c r="X50" s="196"/>
      <c r="Y50" s="196"/>
      <c r="Z50" s="196"/>
      <c r="AA50" s="196"/>
      <c r="AB50" s="196"/>
      <c r="AC50" s="196"/>
      <c r="AD50" s="196"/>
      <c r="AE50" s="196"/>
      <c r="AF50" s="196"/>
      <c r="AG50" s="196"/>
      <c r="AH50" s="196"/>
      <c r="AI50" s="196"/>
      <c r="AJ50" s="196"/>
      <c r="AK50" s="196"/>
      <c r="AL50" s="196"/>
      <c r="AM50" s="196"/>
      <c r="AN50" s="196"/>
      <c r="AO50" s="196"/>
      <c r="AP50" s="196"/>
      <c r="AQ50" s="196"/>
      <c r="AR50" s="196"/>
      <c r="AS50" s="196"/>
      <c r="AT50" s="196"/>
      <c r="AU50" s="196"/>
      <c r="AV50" s="196"/>
      <c r="AW50" s="196"/>
      <c r="AX50" s="196"/>
      <c r="AY50" s="196"/>
      <c r="AZ50" s="196"/>
    </row>
    <row r="51" spans="1:52">
      <c r="A51" s="196"/>
      <c r="B51" s="196"/>
      <c r="C51" s="196"/>
      <c r="D51" s="196"/>
      <c r="E51" s="196"/>
      <c r="F51" s="196"/>
      <c r="G51" s="196"/>
      <c r="H51" s="196"/>
      <c r="I51" s="196"/>
      <c r="J51" s="196"/>
      <c r="K51" s="196"/>
      <c r="L51" s="196"/>
      <c r="M51" s="196"/>
      <c r="N51" s="196"/>
      <c r="O51" s="196"/>
      <c r="P51" s="196"/>
      <c r="Q51" s="196"/>
      <c r="R51" s="196"/>
      <c r="S51" s="196"/>
      <c r="T51" s="196"/>
      <c r="U51" s="196"/>
      <c r="V51" s="196"/>
      <c r="W51" s="196"/>
      <c r="X51" s="196"/>
      <c r="Y51" s="196"/>
      <c r="Z51" s="196"/>
      <c r="AA51" s="196"/>
      <c r="AB51" s="196"/>
      <c r="AC51" s="196"/>
      <c r="AD51" s="196"/>
      <c r="AE51" s="196"/>
      <c r="AF51" s="196"/>
      <c r="AG51" s="196"/>
      <c r="AH51" s="196"/>
      <c r="AI51" s="196"/>
      <c r="AJ51" s="196"/>
      <c r="AK51" s="196"/>
      <c r="AL51" s="196"/>
      <c r="AM51" s="196"/>
      <c r="AN51" s="196"/>
      <c r="AO51" s="196"/>
      <c r="AP51" s="196"/>
      <c r="AQ51" s="196"/>
      <c r="AR51" s="196"/>
      <c r="AS51" s="196"/>
      <c r="AT51" s="196"/>
      <c r="AU51" s="196"/>
      <c r="AV51" s="196"/>
      <c r="AW51" s="196"/>
      <c r="AX51" s="196"/>
      <c r="AY51" s="196"/>
      <c r="AZ51" s="196"/>
    </row>
    <row r="52" spans="1:52">
      <c r="A52" s="196"/>
      <c r="B52" s="196"/>
      <c r="C52" s="196"/>
      <c r="D52" s="196"/>
      <c r="E52" s="196"/>
      <c r="F52" s="196"/>
      <c r="G52" s="196"/>
      <c r="H52" s="196"/>
      <c r="I52" s="196"/>
      <c r="J52" s="196"/>
      <c r="K52" s="196"/>
      <c r="L52" s="196"/>
      <c r="M52" s="196"/>
      <c r="N52" s="196"/>
      <c r="O52" s="196"/>
      <c r="P52" s="196"/>
      <c r="Q52" s="196"/>
      <c r="R52" s="196"/>
      <c r="S52" s="196"/>
      <c r="T52" s="196"/>
      <c r="U52" s="196"/>
      <c r="V52" s="196"/>
      <c r="W52" s="196"/>
      <c r="X52" s="196"/>
      <c r="Y52" s="196"/>
      <c r="Z52" s="196"/>
      <c r="AA52" s="196"/>
      <c r="AB52" s="196"/>
      <c r="AC52" s="196"/>
      <c r="AD52" s="196"/>
      <c r="AE52" s="196"/>
      <c r="AF52" s="196"/>
      <c r="AG52" s="196"/>
      <c r="AH52" s="196"/>
      <c r="AI52" s="196"/>
      <c r="AJ52" s="196"/>
      <c r="AK52" s="196"/>
      <c r="AL52" s="196"/>
      <c r="AM52" s="196"/>
      <c r="AN52" s="196"/>
      <c r="AO52" s="196"/>
      <c r="AP52" s="196"/>
      <c r="AQ52" s="196"/>
      <c r="AR52" s="196"/>
      <c r="AS52" s="196"/>
      <c r="AT52" s="196"/>
      <c r="AU52" s="196"/>
      <c r="AV52" s="196"/>
      <c r="AW52" s="196"/>
      <c r="AX52" s="196"/>
      <c r="AY52" s="196"/>
      <c r="AZ52" s="196"/>
    </row>
    <row r="53" spans="1:52">
      <c r="A53" s="196"/>
      <c r="B53" s="196"/>
      <c r="C53" s="196"/>
      <c r="D53" s="196"/>
      <c r="E53" s="196"/>
      <c r="F53" s="196"/>
      <c r="G53" s="196"/>
      <c r="H53" s="196"/>
      <c r="I53" s="196"/>
      <c r="J53" s="196"/>
      <c r="K53" s="196"/>
      <c r="L53" s="196"/>
      <c r="M53" s="196"/>
      <c r="N53" s="196"/>
      <c r="O53" s="196"/>
      <c r="P53" s="196"/>
      <c r="Q53" s="196"/>
      <c r="R53" s="196"/>
      <c r="S53" s="196"/>
      <c r="T53" s="196"/>
      <c r="U53" s="196"/>
      <c r="V53" s="196"/>
      <c r="W53" s="196"/>
      <c r="X53" s="196"/>
      <c r="Y53" s="196"/>
      <c r="Z53" s="196"/>
      <c r="AA53" s="196"/>
      <c r="AB53" s="196"/>
      <c r="AC53" s="196"/>
      <c r="AD53" s="196"/>
      <c r="AE53" s="196"/>
      <c r="AF53" s="196"/>
      <c r="AG53" s="196"/>
      <c r="AH53" s="196"/>
      <c r="AI53" s="196"/>
      <c r="AJ53" s="196"/>
      <c r="AK53" s="196"/>
      <c r="AL53" s="196"/>
      <c r="AM53" s="196"/>
      <c r="AN53" s="196"/>
      <c r="AO53" s="196"/>
      <c r="AP53" s="196"/>
      <c r="AQ53" s="196"/>
      <c r="AR53" s="196"/>
      <c r="AS53" s="196"/>
      <c r="AT53" s="196"/>
      <c r="AU53" s="196"/>
      <c r="AV53" s="196"/>
      <c r="AW53" s="196"/>
      <c r="AX53" s="196"/>
      <c r="AY53" s="196"/>
      <c r="AZ53" s="196"/>
    </row>
    <row r="54" spans="1:52">
      <c r="A54" s="196"/>
      <c r="B54" s="196"/>
      <c r="C54" s="196"/>
      <c r="D54" s="196"/>
      <c r="E54" s="196"/>
      <c r="F54" s="196"/>
      <c r="G54" s="196"/>
      <c r="H54" s="196"/>
      <c r="I54" s="196"/>
      <c r="J54" s="196"/>
      <c r="K54" s="196"/>
      <c r="L54" s="196"/>
      <c r="M54" s="196"/>
      <c r="N54" s="196"/>
      <c r="O54" s="196"/>
      <c r="P54" s="196"/>
      <c r="Q54" s="196"/>
      <c r="R54" s="196"/>
      <c r="S54" s="196"/>
      <c r="T54" s="196"/>
      <c r="U54" s="196"/>
      <c r="V54" s="196"/>
      <c r="W54" s="196"/>
      <c r="X54" s="196"/>
      <c r="Y54" s="196"/>
      <c r="Z54" s="196"/>
      <c r="AA54" s="196"/>
      <c r="AB54" s="196"/>
      <c r="AC54" s="196"/>
      <c r="AD54" s="196"/>
      <c r="AE54" s="196"/>
      <c r="AF54" s="196"/>
      <c r="AG54" s="196"/>
      <c r="AH54" s="196"/>
      <c r="AI54" s="196"/>
      <c r="AJ54" s="196"/>
      <c r="AK54" s="196"/>
      <c r="AL54" s="196"/>
      <c r="AM54" s="196"/>
      <c r="AN54" s="196"/>
      <c r="AO54" s="196"/>
      <c r="AP54" s="196"/>
      <c r="AQ54" s="196"/>
      <c r="AR54" s="196"/>
      <c r="AS54" s="196"/>
      <c r="AT54" s="196"/>
      <c r="AU54" s="196"/>
      <c r="AV54" s="196"/>
      <c r="AW54" s="196"/>
      <c r="AX54" s="196"/>
      <c r="AY54" s="196"/>
      <c r="AZ54" s="196"/>
    </row>
    <row r="55" spans="1:52">
      <c r="A55" s="196"/>
      <c r="B55" s="196"/>
      <c r="C55" s="196"/>
      <c r="D55" s="196"/>
      <c r="E55" s="196"/>
      <c r="F55" s="196"/>
      <c r="G55" s="196"/>
      <c r="H55" s="196"/>
      <c r="I55" s="196"/>
      <c r="J55" s="196"/>
      <c r="K55" s="196"/>
      <c r="L55" s="196"/>
      <c r="M55" s="196"/>
      <c r="N55" s="196"/>
      <c r="O55" s="196"/>
      <c r="P55" s="196"/>
      <c r="Q55" s="196"/>
      <c r="R55" s="196"/>
      <c r="S55" s="196"/>
      <c r="T55" s="196"/>
      <c r="U55" s="196"/>
      <c r="V55" s="196"/>
      <c r="W55" s="196"/>
      <c r="X55" s="196"/>
      <c r="Y55" s="196"/>
      <c r="Z55" s="196"/>
      <c r="AA55" s="196"/>
      <c r="AB55" s="196"/>
      <c r="AC55" s="196"/>
      <c r="AD55" s="196"/>
      <c r="AE55" s="196"/>
      <c r="AF55" s="196"/>
      <c r="AG55" s="196"/>
      <c r="AH55" s="196"/>
      <c r="AI55" s="196"/>
      <c r="AJ55" s="196"/>
      <c r="AK55" s="196"/>
      <c r="AL55" s="196"/>
      <c r="AM55" s="196"/>
      <c r="AN55" s="196"/>
      <c r="AO55" s="196"/>
      <c r="AP55" s="196"/>
      <c r="AQ55" s="196"/>
      <c r="AR55" s="196"/>
      <c r="AS55" s="196"/>
      <c r="AT55" s="196"/>
      <c r="AU55" s="196"/>
      <c r="AV55" s="196"/>
      <c r="AW55" s="196"/>
      <c r="AX55" s="196"/>
      <c r="AY55" s="196"/>
      <c r="AZ55" s="196"/>
    </row>
    <row r="56" spans="1:52">
      <c r="A56" s="196"/>
      <c r="B56" s="196"/>
      <c r="C56" s="196"/>
      <c r="D56" s="196"/>
      <c r="E56" s="196"/>
      <c r="F56" s="196"/>
      <c r="G56" s="196"/>
      <c r="H56" s="196"/>
      <c r="I56" s="196"/>
      <c r="J56" s="196"/>
      <c r="K56" s="196"/>
      <c r="L56" s="196"/>
      <c r="M56" s="196"/>
      <c r="N56" s="196"/>
      <c r="O56" s="196"/>
      <c r="P56" s="196"/>
      <c r="Q56" s="196"/>
      <c r="R56" s="196"/>
      <c r="S56" s="196"/>
      <c r="T56" s="196"/>
      <c r="U56" s="196"/>
      <c r="V56" s="196"/>
      <c r="W56" s="196"/>
      <c r="X56" s="196"/>
      <c r="Y56" s="196"/>
      <c r="Z56" s="196"/>
      <c r="AA56" s="196"/>
      <c r="AB56" s="196"/>
      <c r="AC56" s="196"/>
      <c r="AD56" s="196"/>
      <c r="AE56" s="196"/>
      <c r="AF56" s="196"/>
      <c r="AG56" s="196"/>
      <c r="AH56" s="196"/>
      <c r="AI56" s="196"/>
      <c r="AJ56" s="196"/>
      <c r="AK56" s="196"/>
      <c r="AL56" s="196"/>
      <c r="AM56" s="196"/>
      <c r="AN56" s="196"/>
      <c r="AO56" s="196"/>
      <c r="AP56" s="196"/>
      <c r="AQ56" s="196"/>
      <c r="AR56" s="196"/>
      <c r="AS56" s="196"/>
      <c r="AT56" s="196"/>
      <c r="AU56" s="196"/>
      <c r="AV56" s="196"/>
      <c r="AW56" s="196"/>
      <c r="AX56" s="196"/>
      <c r="AY56" s="196"/>
      <c r="AZ56" s="196"/>
    </row>
    <row r="57" spans="1:52">
      <c r="A57" s="196"/>
      <c r="B57" s="196"/>
      <c r="C57" s="196"/>
      <c r="D57" s="196"/>
      <c r="E57" s="196"/>
      <c r="F57" s="196"/>
      <c r="G57" s="196"/>
      <c r="H57" s="196"/>
      <c r="I57" s="196"/>
      <c r="J57" s="196"/>
      <c r="K57" s="196"/>
      <c r="L57" s="196"/>
      <c r="M57" s="196"/>
      <c r="N57" s="196"/>
      <c r="O57" s="196"/>
      <c r="P57" s="196"/>
      <c r="Q57" s="196"/>
      <c r="R57" s="196"/>
      <c r="S57" s="196"/>
      <c r="T57" s="196"/>
      <c r="U57" s="196"/>
      <c r="V57" s="196"/>
      <c r="W57" s="196"/>
      <c r="X57" s="196"/>
      <c r="Y57" s="196"/>
      <c r="Z57" s="196"/>
      <c r="AA57" s="196"/>
      <c r="AB57" s="196"/>
      <c r="AC57" s="196"/>
      <c r="AD57" s="196"/>
      <c r="AE57" s="196"/>
      <c r="AF57" s="196"/>
      <c r="AG57" s="196"/>
      <c r="AH57" s="196"/>
      <c r="AI57" s="196"/>
      <c r="AJ57" s="196"/>
      <c r="AK57" s="196"/>
      <c r="AL57" s="196"/>
      <c r="AM57" s="196"/>
      <c r="AN57" s="196"/>
      <c r="AO57" s="196"/>
      <c r="AP57" s="196"/>
      <c r="AQ57" s="196"/>
      <c r="AR57" s="196"/>
      <c r="AS57" s="196"/>
      <c r="AT57" s="196"/>
      <c r="AU57" s="196"/>
      <c r="AV57" s="196"/>
      <c r="AW57" s="196"/>
      <c r="AX57" s="196"/>
      <c r="AY57" s="196"/>
      <c r="AZ57" s="196"/>
    </row>
    <row r="58" spans="1:52">
      <c r="A58" s="196"/>
      <c r="B58" s="196"/>
      <c r="C58" s="196"/>
      <c r="D58" s="196"/>
      <c r="E58" s="196"/>
      <c r="F58" s="196"/>
      <c r="G58" s="196"/>
      <c r="H58" s="196"/>
      <c r="I58" s="196"/>
      <c r="J58" s="196"/>
      <c r="K58" s="196"/>
      <c r="L58" s="196"/>
      <c r="M58" s="196"/>
      <c r="N58" s="196"/>
      <c r="O58" s="196"/>
      <c r="P58" s="196"/>
      <c r="Q58" s="196"/>
      <c r="R58" s="196"/>
      <c r="S58" s="196"/>
      <c r="T58" s="196"/>
      <c r="U58" s="196"/>
      <c r="V58" s="196"/>
      <c r="W58" s="196"/>
      <c r="X58" s="196"/>
      <c r="Y58" s="196"/>
      <c r="Z58" s="196"/>
      <c r="AA58" s="196"/>
      <c r="AB58" s="196"/>
      <c r="AC58" s="196"/>
      <c r="AD58" s="196"/>
      <c r="AE58" s="196"/>
      <c r="AF58" s="196"/>
      <c r="AG58" s="196"/>
      <c r="AH58" s="196"/>
      <c r="AI58" s="196"/>
      <c r="AJ58" s="196"/>
      <c r="AK58" s="196"/>
      <c r="AL58" s="196"/>
      <c r="AM58" s="196"/>
      <c r="AN58" s="196"/>
      <c r="AO58" s="196"/>
      <c r="AP58" s="196"/>
      <c r="AQ58" s="196"/>
      <c r="AR58" s="196"/>
      <c r="AS58" s="196"/>
      <c r="AT58" s="196"/>
      <c r="AU58" s="196"/>
      <c r="AV58" s="196"/>
      <c r="AW58" s="196"/>
      <c r="AX58" s="196"/>
      <c r="AY58" s="196"/>
      <c r="AZ58" s="196"/>
    </row>
    <row r="59" spans="1:52">
      <c r="A59" s="196"/>
      <c r="B59" s="196"/>
      <c r="C59" s="196"/>
      <c r="D59" s="196"/>
      <c r="E59" s="196"/>
      <c r="F59" s="196"/>
      <c r="G59" s="196"/>
      <c r="H59" s="196"/>
      <c r="I59" s="196"/>
      <c r="J59" s="196"/>
      <c r="K59" s="196"/>
      <c r="L59" s="196"/>
      <c r="M59" s="196"/>
      <c r="N59" s="196"/>
      <c r="O59" s="196"/>
      <c r="P59" s="196"/>
      <c r="Q59" s="196"/>
      <c r="R59" s="196"/>
      <c r="S59" s="196"/>
      <c r="T59" s="196"/>
      <c r="U59" s="196"/>
      <c r="V59" s="196"/>
      <c r="W59" s="196"/>
      <c r="X59" s="196"/>
      <c r="Y59" s="196"/>
      <c r="Z59" s="196"/>
      <c r="AA59" s="196"/>
      <c r="AB59" s="196"/>
      <c r="AC59" s="196"/>
      <c r="AD59" s="196"/>
      <c r="AE59" s="196"/>
      <c r="AF59" s="196"/>
      <c r="AG59" s="196"/>
      <c r="AH59" s="196"/>
      <c r="AI59" s="196"/>
      <c r="AJ59" s="196"/>
      <c r="AK59" s="196"/>
      <c r="AL59" s="196"/>
      <c r="AM59" s="196"/>
      <c r="AN59" s="196"/>
      <c r="AO59" s="196"/>
      <c r="AP59" s="196"/>
      <c r="AQ59" s="196"/>
      <c r="AR59" s="196"/>
      <c r="AS59" s="196"/>
      <c r="AT59" s="196"/>
      <c r="AU59" s="196"/>
      <c r="AV59" s="196"/>
      <c r="AW59" s="196"/>
      <c r="AX59" s="196"/>
      <c r="AY59" s="196"/>
      <c r="AZ59" s="196"/>
    </row>
    <row r="60" spans="1:52">
      <c r="A60" s="196"/>
      <c r="B60" s="196"/>
      <c r="C60" s="196"/>
      <c r="D60" s="196"/>
      <c r="E60" s="196"/>
      <c r="F60" s="196"/>
      <c r="G60" s="196"/>
      <c r="H60" s="196"/>
      <c r="I60" s="196"/>
      <c r="J60" s="196"/>
      <c r="K60" s="196"/>
      <c r="L60" s="196"/>
      <c r="M60" s="196"/>
      <c r="N60" s="196"/>
      <c r="O60" s="196"/>
      <c r="P60" s="196"/>
      <c r="Q60" s="196"/>
      <c r="R60" s="196"/>
      <c r="S60" s="196"/>
      <c r="T60" s="196"/>
      <c r="U60" s="196"/>
      <c r="V60" s="196"/>
      <c r="W60" s="196"/>
      <c r="X60" s="196"/>
      <c r="Y60" s="196"/>
      <c r="Z60" s="196"/>
      <c r="AA60" s="196"/>
      <c r="AB60" s="196"/>
      <c r="AC60" s="196"/>
      <c r="AD60" s="196"/>
      <c r="AE60" s="196"/>
      <c r="AF60" s="196"/>
      <c r="AG60" s="196"/>
      <c r="AH60" s="196"/>
      <c r="AI60" s="196"/>
      <c r="AJ60" s="196"/>
      <c r="AK60" s="196"/>
      <c r="AL60" s="196"/>
      <c r="AM60" s="196"/>
      <c r="AN60" s="196"/>
      <c r="AO60" s="196"/>
      <c r="AP60" s="196"/>
      <c r="AQ60" s="196"/>
      <c r="AR60" s="196"/>
      <c r="AS60" s="196"/>
      <c r="AT60" s="196"/>
      <c r="AU60" s="196"/>
      <c r="AV60" s="196"/>
      <c r="AW60" s="196"/>
      <c r="AX60" s="196"/>
      <c r="AY60" s="196"/>
      <c r="AZ60" s="196"/>
    </row>
    <row r="61" spans="1:52">
      <c r="A61" s="196"/>
      <c r="B61" s="196"/>
      <c r="C61" s="196"/>
      <c r="D61" s="196"/>
      <c r="E61" s="196"/>
      <c r="F61" s="196"/>
      <c r="G61" s="196"/>
      <c r="H61" s="196"/>
      <c r="I61" s="196"/>
      <c r="J61" s="196"/>
      <c r="K61" s="196"/>
      <c r="L61" s="196"/>
      <c r="M61" s="196"/>
      <c r="N61" s="196"/>
      <c r="O61" s="196"/>
      <c r="P61" s="196"/>
      <c r="Q61" s="196"/>
      <c r="R61" s="196"/>
      <c r="S61" s="196"/>
      <c r="T61" s="196"/>
      <c r="U61" s="196"/>
      <c r="V61" s="196"/>
      <c r="W61" s="196"/>
      <c r="X61" s="196"/>
      <c r="Y61" s="196"/>
      <c r="Z61" s="196"/>
      <c r="AA61" s="196"/>
      <c r="AB61" s="196"/>
      <c r="AC61" s="196"/>
      <c r="AD61" s="196"/>
      <c r="AE61" s="196"/>
      <c r="AF61" s="196"/>
      <c r="AG61" s="196"/>
      <c r="AH61" s="196"/>
      <c r="AI61" s="196"/>
      <c r="AJ61" s="196"/>
      <c r="AK61" s="196"/>
      <c r="AL61" s="196"/>
      <c r="AM61" s="196"/>
      <c r="AN61" s="196"/>
      <c r="AO61" s="196"/>
      <c r="AP61" s="196"/>
      <c r="AQ61" s="196"/>
      <c r="AR61" s="196"/>
      <c r="AS61" s="196"/>
      <c r="AT61" s="196"/>
      <c r="AU61" s="196"/>
      <c r="AV61" s="196"/>
      <c r="AW61" s="196"/>
      <c r="AX61" s="196"/>
      <c r="AY61" s="196"/>
      <c r="AZ61" s="196"/>
    </row>
    <row r="62" spans="1:52">
      <c r="A62" s="196"/>
      <c r="B62" s="196"/>
      <c r="C62" s="196"/>
      <c r="D62" s="196"/>
      <c r="E62" s="196"/>
      <c r="F62" s="196"/>
      <c r="G62" s="196"/>
      <c r="H62" s="196"/>
      <c r="I62" s="196"/>
      <c r="J62" s="196"/>
      <c r="K62" s="196"/>
      <c r="L62" s="196"/>
      <c r="M62" s="196"/>
      <c r="N62" s="196"/>
      <c r="O62" s="196"/>
      <c r="P62" s="196"/>
      <c r="Q62" s="196"/>
      <c r="R62" s="196"/>
      <c r="S62" s="196"/>
      <c r="T62" s="196"/>
      <c r="U62" s="196"/>
      <c r="V62" s="196"/>
      <c r="W62" s="196"/>
      <c r="X62" s="196"/>
      <c r="Y62" s="196"/>
      <c r="Z62" s="196"/>
      <c r="AA62" s="196"/>
      <c r="AB62" s="196"/>
      <c r="AC62" s="196"/>
      <c r="AD62" s="196"/>
      <c r="AE62" s="196"/>
      <c r="AF62" s="196"/>
      <c r="AG62" s="196"/>
      <c r="AH62" s="196"/>
      <c r="AI62" s="196"/>
      <c r="AJ62" s="196"/>
      <c r="AK62" s="196"/>
      <c r="AL62" s="196"/>
      <c r="AM62" s="196"/>
      <c r="AN62" s="196"/>
      <c r="AO62" s="196"/>
      <c r="AP62" s="196"/>
      <c r="AQ62" s="196"/>
      <c r="AR62" s="196"/>
      <c r="AS62" s="196"/>
      <c r="AT62" s="196"/>
      <c r="AU62" s="196"/>
      <c r="AV62" s="196"/>
      <c r="AW62" s="196"/>
      <c r="AX62" s="196"/>
      <c r="AY62" s="196"/>
      <c r="AZ62" s="196"/>
    </row>
    <row r="63" spans="1:52">
      <c r="A63" s="196"/>
      <c r="B63" s="196"/>
      <c r="C63" s="196"/>
      <c r="D63" s="196"/>
      <c r="E63" s="196"/>
      <c r="F63" s="196"/>
      <c r="G63" s="196"/>
      <c r="H63" s="196"/>
      <c r="I63" s="196"/>
      <c r="J63" s="196"/>
      <c r="K63" s="196"/>
      <c r="L63" s="196"/>
      <c r="M63" s="196"/>
      <c r="N63" s="196"/>
      <c r="O63" s="196"/>
      <c r="P63" s="196"/>
      <c r="Q63" s="196"/>
      <c r="R63" s="196"/>
      <c r="S63" s="196"/>
      <c r="T63" s="196"/>
      <c r="U63" s="196"/>
      <c r="V63" s="196"/>
      <c r="W63" s="196"/>
      <c r="X63" s="196"/>
      <c r="Y63" s="196"/>
      <c r="Z63" s="196"/>
      <c r="AA63" s="196"/>
      <c r="AB63" s="196"/>
      <c r="AC63" s="196"/>
      <c r="AD63" s="196"/>
      <c r="AE63" s="196"/>
      <c r="AF63" s="196"/>
      <c r="AG63" s="196"/>
      <c r="AH63" s="196"/>
      <c r="AI63" s="196"/>
      <c r="AJ63" s="196"/>
      <c r="AK63" s="196"/>
      <c r="AL63" s="196"/>
      <c r="AM63" s="196"/>
      <c r="AN63" s="196"/>
      <c r="AO63" s="196"/>
      <c r="AP63" s="196"/>
      <c r="AQ63" s="196"/>
      <c r="AR63" s="196"/>
      <c r="AS63" s="196"/>
      <c r="AT63" s="196"/>
      <c r="AU63" s="196"/>
      <c r="AV63" s="196"/>
      <c r="AW63" s="196"/>
      <c r="AX63" s="196"/>
      <c r="AY63" s="196"/>
      <c r="AZ63" s="196"/>
    </row>
    <row r="64" spans="1:52">
      <c r="A64" s="196"/>
      <c r="B64" s="196"/>
      <c r="C64" s="196"/>
      <c r="D64" s="196"/>
      <c r="E64" s="196"/>
      <c r="F64" s="196"/>
      <c r="G64" s="196"/>
      <c r="H64" s="196"/>
      <c r="I64" s="196"/>
      <c r="J64" s="196"/>
      <c r="K64" s="196"/>
      <c r="L64" s="196"/>
      <c r="M64" s="196"/>
      <c r="N64" s="196"/>
      <c r="O64" s="196"/>
      <c r="P64" s="196"/>
      <c r="Q64" s="196"/>
      <c r="R64" s="196"/>
      <c r="S64" s="196"/>
      <c r="T64" s="196"/>
      <c r="U64" s="196"/>
      <c r="V64" s="196"/>
      <c r="W64" s="196"/>
      <c r="X64" s="196"/>
      <c r="Y64" s="196"/>
      <c r="Z64" s="196"/>
      <c r="AA64" s="196"/>
      <c r="AB64" s="196"/>
      <c r="AC64" s="196"/>
      <c r="AD64" s="196"/>
      <c r="AE64" s="196"/>
      <c r="AF64" s="196"/>
      <c r="AG64" s="196"/>
      <c r="AH64" s="196"/>
      <c r="AI64" s="196"/>
      <c r="AJ64" s="196"/>
      <c r="AK64" s="196"/>
      <c r="AL64" s="196"/>
      <c r="AM64" s="196"/>
      <c r="AN64" s="196"/>
      <c r="AO64" s="196"/>
      <c r="AP64" s="196"/>
      <c r="AQ64" s="196"/>
      <c r="AR64" s="196"/>
      <c r="AS64" s="196"/>
      <c r="AT64" s="196"/>
      <c r="AU64" s="196"/>
      <c r="AV64" s="196"/>
      <c r="AW64" s="196"/>
      <c r="AX64" s="196"/>
      <c r="AY64" s="196"/>
      <c r="AZ64" s="19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7B6C7-2CBC-4DC8-A1D4-8278EDCFC8ED}">
  <sheetPr>
    <tabColor theme="3"/>
  </sheetPr>
  <dimension ref="A1:AZ105"/>
  <sheetViews>
    <sheetView showGridLines="0" topLeftCell="F1" zoomScale="40" zoomScaleNormal="40" workbookViewId="0">
      <selection activeCell="V36" sqref="V36:AZ36"/>
    </sheetView>
  </sheetViews>
  <sheetFormatPr defaultColWidth="8.84375" defaultRowHeight="18"/>
  <cols>
    <col min="1" max="1" width="5.84375" style="5" customWidth="1"/>
    <col min="2" max="2" width="9.69140625" style="5" customWidth="1"/>
    <col min="3" max="3" width="36.53515625" style="5" customWidth="1"/>
    <col min="4" max="4" width="20.07421875" style="5" customWidth="1"/>
    <col min="5" max="5" width="16.07421875" style="5" customWidth="1"/>
    <col min="6" max="6" width="26.3046875" style="5" customWidth="1"/>
    <col min="7" max="7" width="14.765625" style="5" customWidth="1"/>
    <col min="8" max="8" width="12.84375" style="5" customWidth="1"/>
    <col min="9" max="9" width="4.3046875" style="5" customWidth="1"/>
    <col min="10" max="10" width="16" style="5" customWidth="1"/>
    <col min="11" max="11" width="10.23046875" style="5" customWidth="1"/>
    <col min="12" max="12" width="33.84375" style="5" customWidth="1"/>
    <col min="13" max="15" width="10.23046875" style="5" bestFit="1" customWidth="1"/>
    <col min="16" max="16" width="9.07421875" style="5" customWidth="1"/>
    <col min="17" max="17" width="31" style="5" customWidth="1"/>
    <col min="18" max="19" width="10.23046875" style="5" bestFit="1" customWidth="1"/>
    <col min="20" max="20" width="20.69140625" style="5" customWidth="1"/>
    <col min="21" max="21" width="14.84375" style="5" customWidth="1"/>
    <col min="22" max="32" width="10.23046875" style="5" bestFit="1" customWidth="1"/>
    <col min="33" max="33" width="11.69140625" style="5" customWidth="1"/>
    <col min="34" max="16384" width="8.84375" style="5"/>
  </cols>
  <sheetData>
    <row r="1" spans="1:52" ht="31.5">
      <c r="A1" s="1"/>
      <c r="B1" s="143" t="s">
        <v>0</v>
      </c>
      <c r="C1" s="2"/>
      <c r="D1" s="3"/>
      <c r="E1" s="3"/>
      <c r="F1" s="3"/>
      <c r="G1" s="3"/>
      <c r="H1" s="3"/>
      <c r="I1" s="1"/>
      <c r="J1" s="3"/>
      <c r="K1" s="3"/>
      <c r="L1" s="3"/>
      <c r="M1" s="3"/>
      <c r="N1" s="3"/>
      <c r="O1" s="3"/>
      <c r="P1" s="3"/>
      <c r="Q1" s="3"/>
      <c r="R1" s="3"/>
      <c r="S1" s="4"/>
      <c r="T1" s="4"/>
      <c r="U1" s="4"/>
    </row>
    <row r="2" spans="1:52" ht="25.5">
      <c r="A2" s="6"/>
      <c r="B2" s="188" t="s">
        <v>30</v>
      </c>
      <c r="C2" s="7"/>
      <c r="D2" s="6"/>
      <c r="E2" s="6"/>
      <c r="F2" s="6"/>
      <c r="G2" s="6"/>
      <c r="H2" s="6"/>
      <c r="I2" s="6"/>
      <c r="J2" s="6"/>
      <c r="K2" s="6"/>
      <c r="L2" s="6"/>
      <c r="M2" s="6"/>
      <c r="N2" s="6"/>
      <c r="O2" s="6"/>
      <c r="P2" s="6"/>
      <c r="Q2" s="6"/>
      <c r="R2" s="6"/>
      <c r="S2" s="4"/>
      <c r="T2" s="4"/>
      <c r="U2" s="4"/>
    </row>
    <row r="3" spans="1:52">
      <c r="A3" s="8"/>
      <c r="B3" s="8"/>
      <c r="C3" s="8"/>
      <c r="D3" s="8"/>
      <c r="E3" s="8"/>
      <c r="F3" s="8"/>
      <c r="G3" s="8"/>
      <c r="H3" s="8"/>
      <c r="I3" s="8"/>
      <c r="J3" s="8"/>
      <c r="K3" s="8"/>
      <c r="L3" s="8"/>
      <c r="M3" s="8"/>
      <c r="N3" s="8"/>
      <c r="O3" s="8"/>
      <c r="P3" s="8"/>
      <c r="Q3" s="8"/>
      <c r="R3" s="8"/>
      <c r="S3" s="8"/>
      <c r="T3" s="8"/>
      <c r="U3" s="8"/>
    </row>
    <row r="4" spans="1:52">
      <c r="A4" s="8"/>
      <c r="B4" s="8"/>
      <c r="C4" s="8"/>
      <c r="D4" s="8"/>
      <c r="E4" s="8"/>
      <c r="F4" s="8"/>
      <c r="G4" s="8"/>
      <c r="H4" s="8"/>
      <c r="I4" s="8"/>
      <c r="J4" s="8"/>
      <c r="K4" s="8"/>
      <c r="L4" s="8"/>
      <c r="M4" s="8"/>
      <c r="N4" s="8"/>
      <c r="O4" s="8"/>
      <c r="P4" s="8"/>
      <c r="Q4" s="8"/>
      <c r="R4" s="8"/>
      <c r="S4" s="8"/>
      <c r="T4" s="8"/>
      <c r="U4" s="8"/>
    </row>
    <row r="5" spans="1:52">
      <c r="A5" s="8"/>
      <c r="B5" s="8"/>
      <c r="C5" s="8"/>
      <c r="D5" s="8"/>
      <c r="E5" s="8"/>
      <c r="F5" s="8"/>
      <c r="G5" s="8"/>
      <c r="H5" s="8"/>
      <c r="I5" s="8"/>
      <c r="J5" s="8"/>
      <c r="K5" s="8"/>
      <c r="L5" s="8"/>
      <c r="M5" s="8"/>
      <c r="N5" s="8"/>
      <c r="O5" s="8"/>
      <c r="P5" s="8"/>
      <c r="Q5" s="8"/>
      <c r="R5" s="8"/>
      <c r="S5" s="8"/>
      <c r="T5" s="8"/>
      <c r="U5" s="8"/>
    </row>
    <row r="6" spans="1:52">
      <c r="A6" s="8"/>
      <c r="B6" s="8"/>
      <c r="C6" s="8"/>
      <c r="D6" s="8"/>
      <c r="E6" s="8"/>
      <c r="F6" s="8"/>
      <c r="G6" s="8"/>
      <c r="H6" s="8"/>
      <c r="I6" s="8"/>
      <c r="J6" s="8"/>
      <c r="K6" s="8"/>
      <c r="L6" s="8"/>
      <c r="M6" s="8"/>
      <c r="N6" s="8"/>
      <c r="O6" s="8"/>
      <c r="P6" s="8"/>
      <c r="Q6" s="8"/>
      <c r="R6" s="8"/>
      <c r="S6" s="8"/>
      <c r="T6" s="8"/>
      <c r="U6" s="8"/>
    </row>
    <row r="7" spans="1:52" ht="35.5" thickBot="1">
      <c r="A7" s="8"/>
      <c r="B7" s="203" t="s">
        <v>30</v>
      </c>
      <c r="C7" s="205"/>
      <c r="D7" s="206"/>
      <c r="E7" s="206"/>
      <c r="F7" s="206"/>
      <c r="G7" s="206"/>
      <c r="H7" s="206"/>
      <c r="I7" s="206"/>
      <c r="J7" s="206"/>
      <c r="K7" s="206"/>
      <c r="L7" s="206"/>
      <c r="M7" s="206"/>
      <c r="N7" s="206"/>
      <c r="O7" s="206"/>
      <c r="P7" s="206"/>
      <c r="Q7" s="206"/>
      <c r="R7" s="206"/>
      <c r="S7" s="206"/>
      <c r="T7" s="206"/>
      <c r="U7" s="206"/>
      <c r="V7" s="213"/>
      <c r="W7" s="204"/>
      <c r="X7" s="204"/>
      <c r="Y7" s="204"/>
      <c r="Z7" s="204"/>
      <c r="AA7" s="204"/>
      <c r="AB7" s="204"/>
      <c r="AC7" s="204"/>
      <c r="AD7" s="204"/>
      <c r="AE7" s="204"/>
      <c r="AF7" s="204"/>
      <c r="AG7" s="204"/>
      <c r="AH7" s="204"/>
      <c r="AI7" s="204"/>
      <c r="AJ7" s="204"/>
      <c r="AK7" s="204"/>
      <c r="AL7" s="204"/>
      <c r="AM7" s="204"/>
      <c r="AN7" s="204"/>
      <c r="AO7" s="204"/>
      <c r="AP7" s="204"/>
      <c r="AQ7" s="204"/>
      <c r="AR7" s="204"/>
      <c r="AS7" s="204"/>
      <c r="AT7" s="204"/>
      <c r="AU7" s="204"/>
      <c r="AV7" s="204"/>
      <c r="AW7" s="204"/>
      <c r="AX7" s="204"/>
      <c r="AY7" s="204"/>
      <c r="AZ7" s="204"/>
    </row>
    <row r="8" spans="1:52">
      <c r="A8" s="8"/>
      <c r="B8" s="9"/>
      <c r="C8" s="9"/>
      <c r="D8" s="9"/>
      <c r="E8" s="9"/>
      <c r="F8" s="9"/>
      <c r="G8" s="9"/>
      <c r="H8" s="9"/>
      <c r="I8" s="9"/>
      <c r="J8" s="9"/>
      <c r="K8" s="9"/>
      <c r="L8" s="9"/>
      <c r="M8" s="9"/>
      <c r="N8" s="9"/>
      <c r="O8" s="9"/>
      <c r="P8" s="9"/>
      <c r="Q8" s="9"/>
      <c r="R8" s="9"/>
      <c r="S8" s="9"/>
      <c r="T8" s="9"/>
      <c r="U8" s="9"/>
    </row>
    <row r="9" spans="1:52">
      <c r="A9" s="8"/>
      <c r="B9" s="10" t="s">
        <v>31</v>
      </c>
      <c r="C9" s="9"/>
      <c r="D9" s="9"/>
      <c r="E9" s="9"/>
      <c r="F9" s="9"/>
      <c r="G9" s="9"/>
      <c r="H9" s="9"/>
      <c r="I9" s="9"/>
      <c r="J9" s="9"/>
      <c r="K9" s="9"/>
      <c r="L9" s="9"/>
      <c r="M9" s="9"/>
      <c r="N9" s="9"/>
      <c r="O9" s="9"/>
      <c r="P9" s="9"/>
      <c r="Q9" s="9"/>
      <c r="R9" s="9"/>
      <c r="S9" s="9"/>
      <c r="T9" s="9"/>
      <c r="U9" s="9"/>
    </row>
    <row r="10" spans="1:52">
      <c r="A10" s="8"/>
      <c r="B10" s="10"/>
      <c r="C10" s="9"/>
      <c r="D10" s="9"/>
      <c r="E10" s="9"/>
      <c r="F10" s="9"/>
      <c r="G10" s="9"/>
      <c r="H10" s="9"/>
      <c r="I10" s="9"/>
      <c r="J10" s="9"/>
      <c r="K10" s="9"/>
      <c r="L10" s="9"/>
      <c r="M10" s="9"/>
      <c r="N10" s="9"/>
      <c r="O10" s="9"/>
      <c r="P10" s="9"/>
      <c r="Q10" s="9"/>
      <c r="R10" s="9"/>
      <c r="S10" s="9"/>
      <c r="T10" s="9"/>
      <c r="U10" s="9"/>
    </row>
    <row r="11" spans="1:52">
      <c r="A11" s="8"/>
      <c r="C11" s="11" t="s">
        <v>32</v>
      </c>
      <c r="D11" s="140" t="s">
        <v>33</v>
      </c>
      <c r="E11" s="15" t="s">
        <v>34</v>
      </c>
      <c r="F11" s="175">
        <v>0.05</v>
      </c>
      <c r="G11" s="12"/>
      <c r="H11" s="13" t="s">
        <v>35</v>
      </c>
      <c r="I11" s="9"/>
      <c r="J11" s="9"/>
      <c r="K11" s="9"/>
      <c r="L11" s="9"/>
      <c r="M11" s="9"/>
      <c r="N11" s="9"/>
      <c r="O11" s="9"/>
      <c r="P11" s="9"/>
      <c r="Q11" s="9"/>
      <c r="R11" s="9"/>
      <c r="S11" s="9"/>
      <c r="T11" s="9"/>
      <c r="U11" s="9"/>
    </row>
    <row r="12" spans="1:52">
      <c r="A12" s="8"/>
      <c r="C12" s="9"/>
      <c r="D12" s="14"/>
      <c r="E12" s="15"/>
      <c r="F12" s="9"/>
      <c r="G12" s="9"/>
      <c r="H12" s="9"/>
      <c r="I12" s="9"/>
      <c r="J12" s="9"/>
      <c r="K12" s="9"/>
      <c r="L12" s="9"/>
      <c r="M12" s="9"/>
      <c r="N12" s="9"/>
      <c r="O12" s="9"/>
      <c r="P12" s="9"/>
      <c r="Q12" s="9"/>
      <c r="R12" s="9"/>
      <c r="S12" s="9"/>
      <c r="T12" s="9"/>
      <c r="U12" s="9"/>
    </row>
    <row r="13" spans="1:52">
      <c r="A13" s="8"/>
      <c r="C13" s="11" t="s">
        <v>36</v>
      </c>
      <c r="D13" s="140" t="s">
        <v>37</v>
      </c>
      <c r="E13" s="15"/>
      <c r="F13" s="189" t="s">
        <v>38</v>
      </c>
      <c r="G13" s="9"/>
      <c r="I13" s="9"/>
      <c r="J13" s="9"/>
      <c r="K13" s="9"/>
      <c r="L13" s="9"/>
      <c r="M13" s="9"/>
      <c r="N13" s="9"/>
      <c r="O13" s="9"/>
      <c r="P13" s="9"/>
      <c r="Q13" s="9"/>
      <c r="R13" s="9"/>
      <c r="S13" s="9"/>
      <c r="T13" s="9"/>
      <c r="U13" s="9"/>
    </row>
    <row r="14" spans="1:52">
      <c r="A14" s="8"/>
      <c r="C14" s="11" t="s">
        <v>39</v>
      </c>
      <c r="D14" s="140" t="s">
        <v>40</v>
      </c>
      <c r="E14" s="15" t="s">
        <v>34</v>
      </c>
      <c r="F14" s="175">
        <v>0</v>
      </c>
      <c r="G14" s="9"/>
      <c r="H14" s="9"/>
      <c r="I14" s="9"/>
      <c r="J14" s="9"/>
      <c r="K14" s="9"/>
      <c r="L14" s="9"/>
      <c r="M14" s="9"/>
      <c r="N14" s="9"/>
      <c r="O14" s="9"/>
      <c r="P14" s="9"/>
      <c r="Q14" s="9"/>
      <c r="R14" s="9"/>
      <c r="S14" s="9"/>
      <c r="T14" s="9"/>
      <c r="U14" s="9"/>
    </row>
    <row r="15" spans="1:52" s="9" customFormat="1">
      <c r="A15" s="8"/>
      <c r="D15" s="140"/>
      <c r="E15" s="15"/>
    </row>
    <row r="16" spans="1:52">
      <c r="A16" s="8"/>
      <c r="C16" s="11" t="s">
        <v>41</v>
      </c>
      <c r="D16" s="140" t="s">
        <v>42</v>
      </c>
      <c r="E16" s="15" t="s">
        <v>43</v>
      </c>
      <c r="F16" s="141"/>
      <c r="G16" s="9"/>
      <c r="H16" s="13"/>
      <c r="I16" s="9"/>
      <c r="J16" s="17"/>
      <c r="K16" s="9"/>
      <c r="L16" s="9"/>
      <c r="M16" s="9"/>
      <c r="N16" s="9"/>
      <c r="O16" s="9"/>
      <c r="P16" s="9"/>
      <c r="Q16" s="9"/>
      <c r="R16" s="9"/>
      <c r="S16" s="9"/>
      <c r="T16" s="9"/>
      <c r="U16" s="9"/>
    </row>
    <row r="17" spans="1:52" s="9" customFormat="1">
      <c r="A17" s="8"/>
      <c r="D17" s="140"/>
      <c r="E17" s="15"/>
      <c r="F17" s="176"/>
      <c r="H17" s="92"/>
      <c r="J17" s="17"/>
    </row>
    <row r="18" spans="1:52" ht="35.5" thickBot="1">
      <c r="A18" s="8"/>
      <c r="B18" s="203" t="s">
        <v>44</v>
      </c>
      <c r="C18" s="205"/>
      <c r="D18" s="205"/>
      <c r="E18" s="206"/>
      <c r="F18" s="206"/>
      <c r="G18" s="206"/>
      <c r="H18" s="206"/>
      <c r="I18" s="206"/>
      <c r="J18" s="206"/>
      <c r="K18" s="206"/>
      <c r="L18" s="206"/>
      <c r="M18" s="206"/>
      <c r="N18" s="206"/>
      <c r="O18" s="206"/>
      <c r="P18" s="206"/>
      <c r="Q18" s="206"/>
      <c r="R18" s="206"/>
      <c r="S18" s="206"/>
      <c r="T18" s="206"/>
      <c r="U18" s="206"/>
      <c r="V18" s="213"/>
      <c r="W18" s="204"/>
      <c r="X18" s="204"/>
      <c r="Y18" s="204"/>
      <c r="Z18" s="204"/>
      <c r="AA18" s="204"/>
      <c r="AB18" s="204"/>
      <c r="AC18" s="204"/>
      <c r="AD18" s="204"/>
      <c r="AE18" s="204"/>
      <c r="AF18" s="204"/>
      <c r="AG18" s="204"/>
      <c r="AH18" s="204"/>
      <c r="AI18" s="204"/>
      <c r="AJ18" s="204"/>
      <c r="AK18" s="204"/>
      <c r="AL18" s="204"/>
      <c r="AM18" s="204"/>
      <c r="AN18" s="204"/>
      <c r="AO18" s="204"/>
      <c r="AP18" s="204"/>
      <c r="AQ18" s="204"/>
      <c r="AR18" s="204"/>
      <c r="AS18" s="204"/>
      <c r="AT18" s="204"/>
      <c r="AU18" s="204"/>
      <c r="AV18" s="204"/>
      <c r="AW18" s="204"/>
      <c r="AX18" s="204"/>
      <c r="AY18" s="204"/>
      <c r="AZ18" s="204"/>
    </row>
    <row r="19" spans="1:52" ht="22">
      <c r="A19" s="8"/>
      <c r="B19" s="9"/>
      <c r="C19" s="9"/>
      <c r="D19" s="9"/>
      <c r="E19" s="9"/>
      <c r="F19" s="9"/>
      <c r="G19" s="9"/>
      <c r="H19" s="18"/>
      <c r="I19" s="9"/>
      <c r="J19" s="9"/>
      <c r="K19" s="9"/>
      <c r="L19" s="9"/>
      <c r="M19" s="9"/>
      <c r="N19" s="9"/>
      <c r="O19" s="9"/>
      <c r="P19" s="9"/>
      <c r="Q19" s="9"/>
      <c r="R19" s="9"/>
      <c r="S19" s="9"/>
      <c r="T19" s="9"/>
      <c r="U19" s="9"/>
    </row>
    <row r="20" spans="1:52" ht="22">
      <c r="A20" s="9"/>
      <c r="B20" s="19"/>
      <c r="D20" s="20" t="s">
        <v>45</v>
      </c>
      <c r="E20" s="20" t="s">
        <v>46</v>
      </c>
      <c r="F20" s="20" t="s">
        <v>47</v>
      </c>
      <c r="G20" s="18"/>
      <c r="H20" s="9"/>
      <c r="I20" s="9"/>
      <c r="J20" s="9"/>
      <c r="K20" s="9"/>
      <c r="L20" s="9"/>
      <c r="M20" s="9"/>
      <c r="N20" s="9"/>
      <c r="O20" s="9"/>
      <c r="P20" s="9"/>
      <c r="Q20" s="9"/>
      <c r="R20" s="9"/>
      <c r="S20" s="9"/>
      <c r="T20" s="9"/>
      <c r="U20" s="9"/>
    </row>
    <row r="21" spans="1:52" ht="22">
      <c r="A21" s="9"/>
      <c r="C21" s="18" t="s">
        <v>48</v>
      </c>
      <c r="D21" s="21" t="e">
        <f>AVERAGE(E21, F21)</f>
        <v>#DIV/0!</v>
      </c>
      <c r="E21" s="21" t="e" cm="1">
        <f t="array" ref="E21:F21">TRANSPOSE('Bulk water LRMC'!H10:H11)</f>
        <v>#DIV/0!</v>
      </c>
      <c r="F21" s="21" t="e">
        <v>#DIV/0!</v>
      </c>
      <c r="G21" s="22"/>
      <c r="H21" s="23"/>
      <c r="I21" s="9"/>
      <c r="J21" s="9"/>
      <c r="K21" s="9"/>
      <c r="L21" s="9"/>
      <c r="M21" s="9"/>
      <c r="N21" s="9"/>
      <c r="O21" s="9"/>
      <c r="P21" s="9"/>
      <c r="Q21" s="9"/>
      <c r="R21" s="9"/>
      <c r="S21" s="9"/>
      <c r="T21" s="9"/>
      <c r="U21" s="9"/>
    </row>
    <row r="22" spans="1:52">
      <c r="A22" s="9"/>
      <c r="B22" s="9"/>
      <c r="C22" s="9"/>
      <c r="D22" s="24"/>
      <c r="E22" s="24"/>
      <c r="F22" s="9"/>
      <c r="G22" s="9"/>
      <c r="H22" s="9"/>
      <c r="I22" s="9"/>
      <c r="J22" s="9"/>
      <c r="K22" s="9"/>
      <c r="L22" s="9"/>
      <c r="M22" s="9"/>
      <c r="N22" s="9"/>
      <c r="O22" s="9"/>
      <c r="P22" s="9"/>
      <c r="Q22" s="9"/>
      <c r="R22" s="9"/>
      <c r="S22" s="9"/>
      <c r="T22" s="9"/>
      <c r="U22" s="9"/>
    </row>
    <row r="23" spans="1:52">
      <c r="A23" s="9"/>
      <c r="C23" s="9"/>
      <c r="D23" s="9"/>
      <c r="E23" s="9"/>
      <c r="F23" s="9"/>
      <c r="G23" s="9"/>
      <c r="H23" s="9"/>
      <c r="I23" s="9"/>
      <c r="J23" s="9"/>
      <c r="K23" s="9"/>
      <c r="L23" s="9"/>
      <c r="M23" s="9"/>
      <c r="N23" s="9"/>
      <c r="O23" s="9"/>
      <c r="P23" s="9"/>
      <c r="Q23" s="9"/>
      <c r="R23" s="9"/>
      <c r="S23" s="9"/>
      <c r="T23" s="9"/>
      <c r="U23" s="9"/>
    </row>
    <row r="24" spans="1:52">
      <c r="A24" s="9"/>
      <c r="B24" s="9"/>
      <c r="C24" s="9"/>
      <c r="D24" s="9"/>
      <c r="E24" s="9"/>
      <c r="F24" s="9"/>
      <c r="G24" s="9"/>
      <c r="H24" s="9"/>
      <c r="I24" s="9"/>
      <c r="J24" s="9"/>
      <c r="K24" s="9"/>
      <c r="L24" s="9"/>
      <c r="M24" s="9"/>
      <c r="N24" s="9"/>
      <c r="O24" s="9"/>
      <c r="P24" s="9"/>
      <c r="Q24" s="9"/>
      <c r="R24" s="9"/>
      <c r="S24" s="9"/>
      <c r="T24" s="9"/>
      <c r="U24" s="9"/>
    </row>
    <row r="25" spans="1:52">
      <c r="A25" s="9"/>
      <c r="C25" s="9"/>
      <c r="D25" s="9"/>
      <c r="E25" s="9"/>
      <c r="F25" s="9"/>
      <c r="G25" s="9"/>
      <c r="H25" s="9"/>
      <c r="I25" s="9"/>
      <c r="J25" s="9"/>
      <c r="K25" s="9"/>
      <c r="L25" s="9"/>
      <c r="M25" s="9"/>
      <c r="N25" s="9"/>
      <c r="O25" s="9"/>
      <c r="P25" s="9"/>
      <c r="Q25" s="9"/>
      <c r="R25" s="9"/>
      <c r="S25" s="9"/>
      <c r="T25" s="9"/>
      <c r="U25" s="9"/>
    </row>
    <row r="26" spans="1:52">
      <c r="A26" s="9"/>
      <c r="B26" s="9"/>
      <c r="C26" s="9"/>
      <c r="D26" s="9"/>
      <c r="E26" s="9"/>
      <c r="F26" s="9"/>
      <c r="G26" s="9"/>
      <c r="H26" s="9"/>
      <c r="I26" s="9"/>
      <c r="J26" s="9"/>
      <c r="K26" s="9"/>
      <c r="L26" s="9"/>
      <c r="M26" s="9"/>
      <c r="N26" s="9"/>
      <c r="O26" s="9"/>
      <c r="P26" s="9"/>
      <c r="Q26" s="9"/>
      <c r="R26" s="9"/>
      <c r="S26" s="9"/>
      <c r="T26" s="9"/>
      <c r="U26" s="9"/>
    </row>
    <row r="27" spans="1:52">
      <c r="A27" s="9"/>
      <c r="B27" s="9"/>
      <c r="C27" s="9"/>
      <c r="D27" s="9"/>
      <c r="E27" s="9"/>
      <c r="F27" s="9"/>
      <c r="G27" s="9"/>
      <c r="H27" s="9"/>
      <c r="I27" s="9"/>
      <c r="J27" s="9"/>
      <c r="K27" s="9"/>
      <c r="L27" s="9"/>
      <c r="M27" s="9"/>
      <c r="N27" s="9"/>
      <c r="O27" s="9"/>
      <c r="P27" s="9"/>
      <c r="Q27" s="9"/>
      <c r="R27" s="9"/>
      <c r="S27" s="9"/>
      <c r="T27" s="9"/>
      <c r="U27" s="9"/>
    </row>
    <row r="28" spans="1:52">
      <c r="A28" s="9"/>
      <c r="B28" s="9"/>
      <c r="C28" s="9"/>
      <c r="D28" s="9"/>
      <c r="E28" s="9"/>
      <c r="F28" s="9"/>
      <c r="G28" s="9"/>
      <c r="H28" s="9"/>
      <c r="I28" s="9"/>
      <c r="J28" s="9"/>
      <c r="K28" s="9"/>
      <c r="L28" s="9"/>
      <c r="M28" s="9"/>
      <c r="N28" s="9"/>
      <c r="O28" s="9"/>
      <c r="P28" s="9"/>
      <c r="Q28" s="9"/>
      <c r="R28" s="9"/>
      <c r="S28" s="9"/>
      <c r="T28" s="9"/>
      <c r="U28" s="9"/>
    </row>
    <row r="29" spans="1:52">
      <c r="A29" s="9"/>
      <c r="B29" s="9"/>
      <c r="C29" s="9"/>
      <c r="D29" s="9"/>
      <c r="E29" s="9"/>
      <c r="F29" s="9"/>
      <c r="G29" s="9"/>
      <c r="H29" s="9"/>
      <c r="I29" s="9"/>
      <c r="J29" s="9"/>
      <c r="K29" s="9"/>
      <c r="L29" s="9"/>
      <c r="M29" s="9"/>
      <c r="N29" s="9"/>
      <c r="O29" s="9"/>
      <c r="P29" s="9"/>
      <c r="Q29" s="9"/>
      <c r="R29" s="9"/>
      <c r="S29" s="9"/>
      <c r="T29" s="9"/>
      <c r="U29" s="9"/>
    </row>
    <row r="30" spans="1:52">
      <c r="A30" s="9"/>
      <c r="B30" s="9"/>
      <c r="C30" s="9"/>
      <c r="D30" s="9"/>
      <c r="E30" s="9"/>
      <c r="F30" s="9"/>
      <c r="G30" s="9"/>
      <c r="H30" s="9"/>
      <c r="I30" s="9"/>
      <c r="J30" s="9"/>
      <c r="K30" s="9"/>
      <c r="L30" s="9"/>
      <c r="M30" s="9"/>
      <c r="N30" s="9"/>
      <c r="O30" s="9"/>
      <c r="P30" s="9"/>
      <c r="Q30" s="9"/>
      <c r="R30" s="9"/>
      <c r="S30" s="9"/>
      <c r="T30" s="9"/>
      <c r="U30" s="9"/>
    </row>
    <row r="31" spans="1:52">
      <c r="A31" s="9"/>
      <c r="B31" s="9"/>
      <c r="C31" s="9"/>
      <c r="D31" s="9"/>
      <c r="E31" s="9"/>
      <c r="F31" s="9"/>
      <c r="G31" s="9"/>
      <c r="H31" s="9"/>
      <c r="I31" s="9"/>
      <c r="J31" s="9"/>
      <c r="K31" s="9"/>
      <c r="L31" s="9"/>
      <c r="M31" s="9"/>
      <c r="N31" s="9"/>
      <c r="O31" s="9"/>
      <c r="P31" s="9"/>
      <c r="Q31" s="9"/>
      <c r="R31" s="9"/>
      <c r="S31" s="9"/>
      <c r="T31" s="9"/>
      <c r="U31" s="9"/>
    </row>
    <row r="32" spans="1:52">
      <c r="A32" s="9"/>
      <c r="B32" s="9"/>
      <c r="C32" s="9"/>
      <c r="D32" s="9"/>
      <c r="E32" s="9"/>
      <c r="F32" s="9"/>
      <c r="G32" s="9"/>
      <c r="H32" s="9"/>
      <c r="I32" s="9"/>
      <c r="J32" s="9"/>
      <c r="K32" s="9"/>
      <c r="L32" s="9"/>
      <c r="M32" s="9"/>
      <c r="N32" s="9"/>
      <c r="O32" s="9"/>
      <c r="P32" s="9"/>
      <c r="Q32" s="9"/>
      <c r="R32" s="9"/>
      <c r="S32" s="9"/>
      <c r="T32" s="9"/>
      <c r="U32" s="9"/>
    </row>
    <row r="33" spans="1:52">
      <c r="A33" s="9"/>
      <c r="B33" s="9"/>
      <c r="C33" s="9"/>
      <c r="D33" s="9"/>
      <c r="E33" s="9"/>
      <c r="F33" s="9"/>
      <c r="G33" s="9"/>
      <c r="H33" s="9"/>
      <c r="I33" s="9"/>
      <c r="J33" s="9"/>
      <c r="K33" s="9"/>
      <c r="L33" s="9"/>
      <c r="M33" s="9"/>
      <c r="N33" s="9"/>
      <c r="O33" s="9"/>
      <c r="P33" s="9"/>
      <c r="Q33" s="9"/>
      <c r="R33" s="9"/>
      <c r="S33" s="9"/>
      <c r="T33" s="9"/>
      <c r="U33" s="9"/>
    </row>
    <row r="34" spans="1:52">
      <c r="A34" s="9"/>
      <c r="B34" s="9"/>
      <c r="C34" s="9"/>
      <c r="D34" s="9"/>
      <c r="E34" s="9"/>
      <c r="F34" s="9"/>
      <c r="G34" s="9"/>
      <c r="H34" s="9"/>
      <c r="I34" s="9"/>
      <c r="J34" s="9"/>
      <c r="K34" s="9"/>
      <c r="L34" s="9"/>
      <c r="M34" s="9"/>
      <c r="N34" s="9"/>
      <c r="O34" s="9"/>
      <c r="P34" s="9"/>
      <c r="Q34" s="9"/>
      <c r="R34" s="9"/>
      <c r="S34" s="9"/>
      <c r="T34" s="9"/>
      <c r="U34" s="9"/>
    </row>
    <row r="35" spans="1:52">
      <c r="A35" s="9"/>
      <c r="B35" s="9"/>
      <c r="C35" s="9"/>
      <c r="D35" s="9"/>
      <c r="E35" s="9"/>
      <c r="F35" s="9"/>
      <c r="G35" s="9"/>
      <c r="H35" s="9"/>
      <c r="I35" s="9"/>
      <c r="J35" s="9"/>
      <c r="K35" s="9"/>
      <c r="L35" s="9"/>
      <c r="M35" s="9"/>
      <c r="N35" s="9"/>
      <c r="O35" s="9"/>
      <c r="P35" s="9"/>
      <c r="Q35" s="9"/>
      <c r="R35" s="9"/>
      <c r="S35" s="9"/>
      <c r="T35" s="9"/>
      <c r="U35" s="9"/>
    </row>
    <row r="36" spans="1:52" ht="35.5" thickBot="1">
      <c r="A36" s="8"/>
      <c r="B36" s="203" t="s">
        <v>49</v>
      </c>
      <c r="C36" s="205"/>
      <c r="D36" s="205"/>
      <c r="E36" s="206"/>
      <c r="F36" s="206"/>
      <c r="G36" s="206"/>
      <c r="H36" s="206"/>
      <c r="I36" s="206"/>
      <c r="J36" s="206"/>
      <c r="K36" s="206"/>
      <c r="L36" s="206"/>
      <c r="M36" s="206"/>
      <c r="N36" s="206"/>
      <c r="O36" s="206"/>
      <c r="P36" s="206"/>
      <c r="Q36" s="206"/>
      <c r="R36" s="206"/>
      <c r="S36" s="206"/>
      <c r="T36" s="206"/>
      <c r="U36" s="206"/>
      <c r="V36" s="213"/>
      <c r="W36" s="204"/>
      <c r="X36" s="204"/>
      <c r="Y36" s="204"/>
      <c r="Z36" s="204"/>
      <c r="AA36" s="204"/>
      <c r="AB36" s="204"/>
      <c r="AC36" s="204"/>
      <c r="AD36" s="204"/>
      <c r="AE36" s="204"/>
      <c r="AF36" s="204"/>
      <c r="AG36" s="204"/>
      <c r="AH36" s="204"/>
      <c r="AI36" s="204"/>
      <c r="AJ36" s="204"/>
      <c r="AK36" s="204"/>
      <c r="AL36" s="204"/>
      <c r="AM36" s="204"/>
      <c r="AN36" s="204"/>
      <c r="AO36" s="204"/>
      <c r="AP36" s="204"/>
      <c r="AQ36" s="204"/>
      <c r="AR36" s="204"/>
      <c r="AS36" s="204"/>
      <c r="AT36" s="204"/>
      <c r="AU36" s="204"/>
      <c r="AV36" s="204"/>
      <c r="AW36" s="204"/>
      <c r="AX36" s="204"/>
      <c r="AY36" s="204"/>
      <c r="AZ36" s="204"/>
    </row>
    <row r="37" spans="1:52">
      <c r="A37" s="9"/>
      <c r="B37" s="9"/>
      <c r="C37" s="9"/>
      <c r="D37" s="9"/>
      <c r="E37" s="9"/>
      <c r="F37" s="9"/>
      <c r="H37" s="9"/>
      <c r="I37" s="9"/>
      <c r="J37" s="9"/>
      <c r="K37" s="9"/>
      <c r="L37" s="9"/>
      <c r="M37" s="9"/>
      <c r="N37" s="9"/>
      <c r="O37" s="9"/>
      <c r="P37" s="9"/>
      <c r="Q37" s="9"/>
      <c r="R37" s="9"/>
      <c r="S37" s="9"/>
      <c r="T37" s="9"/>
      <c r="U37" s="9"/>
    </row>
    <row r="38" spans="1:52" ht="36">
      <c r="A38" s="9"/>
      <c r="B38" s="18"/>
      <c r="C38" s="9"/>
      <c r="D38" s="9"/>
      <c r="E38" s="25" t="s">
        <v>50</v>
      </c>
      <c r="F38" s="25" t="s">
        <v>51</v>
      </c>
      <c r="G38" s="25" t="s">
        <v>52</v>
      </c>
    </row>
    <row r="39" spans="1:52">
      <c r="A39" s="9"/>
      <c r="C39" s="11" t="str" cm="1">
        <f t="array" ref="C39:C43">augnames</f>
        <v>Augmentation 1 name</v>
      </c>
      <c r="D39" s="9"/>
      <c r="E39" s="26" t="str">
        <f>'Bulk water LRMC'!F197</f>
        <v/>
      </c>
      <c r="F39" s="26" t="str">
        <f>'Bulk water LRMC'!F85</f>
        <v/>
      </c>
      <c r="G39" s="26" t="str">
        <f>'Bulk water LRMC'!F429</f>
        <v/>
      </c>
    </row>
    <row r="40" spans="1:52" ht="22">
      <c r="A40" s="9"/>
      <c r="B40" s="18"/>
      <c r="C40" s="11" t="str">
        <v>Augmentation 2 name</v>
      </c>
      <c r="D40" s="9"/>
      <c r="E40" s="26" t="str">
        <f>'Bulk water LRMC'!F215</f>
        <v/>
      </c>
      <c r="F40" s="26" t="str">
        <f>'Bulk water LRMC'!F103</f>
        <v/>
      </c>
      <c r="G40" s="26" t="str">
        <f>'Bulk water LRMC'!F447</f>
        <v/>
      </c>
    </row>
    <row r="41" spans="1:52">
      <c r="A41" s="9"/>
      <c r="C41" s="11" t="str">
        <v>Augmentation 3 name</v>
      </c>
      <c r="D41" s="9"/>
      <c r="E41" s="26" t="str">
        <f>'Bulk water LRMC'!F233</f>
        <v/>
      </c>
      <c r="F41" s="26" t="str">
        <f>'Bulk water LRMC'!F121</f>
        <v/>
      </c>
      <c r="G41" s="26" t="str">
        <f>'Bulk water LRMC'!F465</f>
        <v/>
      </c>
    </row>
    <row r="42" spans="1:52">
      <c r="A42" s="9"/>
      <c r="B42" s="19"/>
      <c r="C42" s="11" t="str">
        <v>Augmentation 4 name</v>
      </c>
      <c r="D42" s="9"/>
      <c r="E42" s="26" t="str">
        <f>'Bulk water LRMC'!F251</f>
        <v/>
      </c>
      <c r="F42" s="26" t="str">
        <f>'Bulk water LRMC'!F139</f>
        <v/>
      </c>
      <c r="G42" s="26" t="str">
        <f>'Bulk water LRMC'!F483</f>
        <v/>
      </c>
    </row>
    <row r="43" spans="1:52" ht="21" customHeight="1">
      <c r="A43" s="9"/>
      <c r="B43" s="19"/>
      <c r="C43" s="11" t="str">
        <v>Augmentation 5 name</v>
      </c>
      <c r="D43" s="9"/>
      <c r="E43" s="26" t="str">
        <f>'Bulk water LRMC'!F269</f>
        <v/>
      </c>
      <c r="F43" s="26" t="str">
        <f>'Bulk water LRMC'!F157</f>
        <v/>
      </c>
      <c r="G43" s="26" t="str">
        <f>'Bulk water LRMC'!F501</f>
        <v/>
      </c>
    </row>
    <row r="44" spans="1:52">
      <c r="A44" s="9"/>
      <c r="I44" s="9"/>
      <c r="J44" s="9"/>
      <c r="K44" s="9"/>
      <c r="L44" s="9"/>
      <c r="M44" s="9"/>
      <c r="N44" s="9"/>
      <c r="O44" s="9"/>
      <c r="P44" s="9"/>
      <c r="Q44" s="9"/>
      <c r="R44" s="9"/>
      <c r="S44" s="9"/>
      <c r="T44" s="9"/>
      <c r="U44" s="9"/>
      <c r="V44" s="9"/>
      <c r="W44" s="9"/>
    </row>
    <row r="45" spans="1:52">
      <c r="A45" s="9"/>
      <c r="I45" s="9"/>
      <c r="J45" s="9"/>
      <c r="K45" s="9"/>
      <c r="L45" s="9"/>
      <c r="M45" s="9"/>
      <c r="N45" s="9"/>
      <c r="O45" s="9"/>
      <c r="P45" s="9"/>
      <c r="Q45" s="9"/>
      <c r="R45" s="9"/>
      <c r="S45" s="9"/>
      <c r="T45" s="9"/>
      <c r="U45" s="9"/>
      <c r="V45" s="9"/>
      <c r="W45" s="9"/>
    </row>
    <row r="46" spans="1:52">
      <c r="A46" s="9"/>
      <c r="I46" s="9"/>
      <c r="J46" s="9"/>
      <c r="K46" s="9"/>
      <c r="L46" s="9"/>
      <c r="M46" s="9"/>
      <c r="N46" s="9"/>
      <c r="O46" s="9"/>
      <c r="P46" s="9"/>
      <c r="Q46" s="9"/>
      <c r="R46" s="9"/>
      <c r="S46" s="9"/>
      <c r="T46" s="9"/>
      <c r="U46" s="9"/>
      <c r="V46" s="9"/>
      <c r="W46" s="9"/>
    </row>
    <row r="47" spans="1:52">
      <c r="A47" s="9"/>
      <c r="I47" s="9"/>
      <c r="J47" s="9"/>
      <c r="K47" s="9"/>
      <c r="L47" s="9"/>
      <c r="M47" s="9"/>
      <c r="N47" s="9"/>
      <c r="O47" s="9"/>
      <c r="P47" s="9"/>
      <c r="Q47" s="9"/>
    </row>
    <row r="48" spans="1:52">
      <c r="A48" s="9"/>
      <c r="I48" s="9"/>
      <c r="J48" s="9"/>
      <c r="K48" s="9"/>
      <c r="L48" s="9"/>
      <c r="M48" s="9"/>
      <c r="N48" s="9"/>
      <c r="O48" s="9"/>
      <c r="P48" s="9"/>
      <c r="Q48" s="9"/>
    </row>
    <row r="49" spans="1:20">
      <c r="A49" s="9"/>
      <c r="I49" s="9"/>
      <c r="J49" s="9"/>
      <c r="K49" s="9"/>
      <c r="L49" s="9"/>
      <c r="M49" s="9"/>
      <c r="N49" s="9"/>
      <c r="O49" s="9"/>
      <c r="P49" s="9"/>
      <c r="Q49" s="9"/>
    </row>
    <row r="50" spans="1:20">
      <c r="A50" s="9"/>
      <c r="C50" s="11"/>
      <c r="D50" s="19"/>
      <c r="E50" s="27"/>
      <c r="F50" s="27"/>
      <c r="G50" s="28"/>
      <c r="I50" s="9"/>
      <c r="J50" s="9"/>
      <c r="K50" s="9"/>
      <c r="L50" s="9"/>
      <c r="M50" s="9"/>
      <c r="N50" s="9"/>
      <c r="O50" s="9"/>
      <c r="P50" s="9"/>
      <c r="Q50" s="9"/>
    </row>
    <row r="51" spans="1:20">
      <c r="A51" s="9"/>
      <c r="I51" s="9"/>
      <c r="J51" s="9"/>
      <c r="K51" s="9"/>
      <c r="L51" s="9"/>
      <c r="M51" s="9"/>
      <c r="N51" s="9"/>
      <c r="O51" s="9"/>
      <c r="P51" s="9"/>
      <c r="Q51" s="9"/>
    </row>
    <row r="52" spans="1:20">
      <c r="A52" s="9"/>
      <c r="I52" s="9"/>
      <c r="J52" s="9"/>
      <c r="K52" s="9"/>
      <c r="L52" s="9"/>
      <c r="M52" s="9"/>
      <c r="N52" s="9"/>
      <c r="O52" s="9"/>
      <c r="P52" s="9"/>
      <c r="Q52" s="9"/>
      <c r="R52" s="9"/>
    </row>
    <row r="53" spans="1:20">
      <c r="A53" s="9"/>
      <c r="I53" s="9"/>
      <c r="J53" s="9"/>
      <c r="K53" s="9"/>
      <c r="L53" s="9"/>
      <c r="M53" s="9"/>
      <c r="N53" s="9"/>
      <c r="O53" s="9"/>
      <c r="P53" s="9"/>
      <c r="Q53" s="9"/>
      <c r="R53" s="9"/>
    </row>
    <row r="54" spans="1:20">
      <c r="A54" s="9"/>
      <c r="I54" s="9"/>
      <c r="J54" s="9"/>
      <c r="K54" s="9"/>
      <c r="L54" s="9"/>
      <c r="M54" s="9"/>
      <c r="N54" s="9"/>
      <c r="O54" s="9"/>
      <c r="P54" s="9"/>
      <c r="Q54" s="9"/>
      <c r="R54" s="9"/>
    </row>
    <row r="55" spans="1:20">
      <c r="A55" s="9"/>
      <c r="I55" s="9"/>
      <c r="J55" s="9"/>
      <c r="K55" s="9"/>
      <c r="L55" s="9"/>
      <c r="M55" s="9"/>
      <c r="N55" s="9"/>
      <c r="O55" s="9"/>
      <c r="P55" s="9"/>
      <c r="Q55" s="9"/>
      <c r="R55" s="9"/>
    </row>
    <row r="56" spans="1:20">
      <c r="A56" s="9"/>
      <c r="I56" s="9"/>
      <c r="J56" s="9"/>
      <c r="K56" s="9"/>
      <c r="L56" s="9"/>
      <c r="M56" s="9"/>
      <c r="N56" s="9"/>
      <c r="O56" s="9"/>
      <c r="P56" s="9"/>
      <c r="Q56" s="9"/>
      <c r="R56" s="9"/>
    </row>
    <row r="57" spans="1:20">
      <c r="A57" s="9"/>
      <c r="B57" s="19"/>
      <c r="C57" s="19"/>
      <c r="D57" s="9"/>
      <c r="E57" s="9"/>
      <c r="F57" s="9"/>
      <c r="G57" s="9"/>
      <c r="H57" s="9"/>
      <c r="I57" s="9"/>
      <c r="J57" s="9"/>
      <c r="K57" s="9"/>
      <c r="L57" s="9"/>
      <c r="M57" s="9"/>
      <c r="N57" s="9"/>
      <c r="O57" s="9"/>
      <c r="P57" s="9"/>
      <c r="Q57" s="9"/>
      <c r="R57" s="9"/>
      <c r="S57" s="9"/>
      <c r="T57" s="9"/>
    </row>
    <row r="58" spans="1:20" s="9" customFormat="1"/>
    <row r="59" spans="1:20" s="9" customFormat="1"/>
    <row r="60" spans="1:20" s="9" customFormat="1"/>
    <row r="61" spans="1:20" s="9" customFormat="1"/>
    <row r="62" spans="1:20" s="9" customFormat="1"/>
    <row r="63" spans="1:20" s="9" customFormat="1"/>
    <row r="64" spans="1:20" s="9" customFormat="1"/>
    <row r="65" s="9" customFormat="1"/>
    <row r="66" s="9" customFormat="1"/>
    <row r="67" s="9" customFormat="1"/>
    <row r="68" s="9" customFormat="1"/>
    <row r="69" s="9" customFormat="1"/>
    <row r="70" s="9" customFormat="1"/>
    <row r="71" s="9" customFormat="1"/>
    <row r="72" s="9" customFormat="1"/>
    <row r="73" s="9" customFormat="1"/>
    <row r="74" s="9" customFormat="1"/>
    <row r="75" s="9" customFormat="1"/>
    <row r="76" s="9" customFormat="1"/>
    <row r="77" s="9" customFormat="1"/>
    <row r="78" s="9" customFormat="1"/>
    <row r="79" s="9" customFormat="1"/>
    <row r="80" s="9" customFormat="1"/>
    <row r="81" s="9" customFormat="1"/>
    <row r="82" s="9" customFormat="1"/>
    <row r="83" s="9" customFormat="1"/>
    <row r="84" s="9" customFormat="1"/>
    <row r="85" s="9" customFormat="1"/>
    <row r="86" s="9" customFormat="1"/>
    <row r="87" s="9" customFormat="1"/>
    <row r="88" s="9" customFormat="1"/>
    <row r="89" s="9" customFormat="1"/>
    <row r="90" s="9" customFormat="1"/>
    <row r="91" s="9" customFormat="1"/>
    <row r="92" s="9" customFormat="1"/>
    <row r="93" s="9" customFormat="1"/>
    <row r="94" s="9" customFormat="1"/>
    <row r="95" s="9" customFormat="1"/>
    <row r="96" s="9" customFormat="1"/>
    <row r="97" s="9" customFormat="1"/>
    <row r="98" s="9" customFormat="1"/>
    <row r="99" s="9" customFormat="1"/>
    <row r="100" s="9" customFormat="1"/>
    <row r="101" s="9" customFormat="1"/>
    <row r="102" s="9" customFormat="1"/>
    <row r="103" s="9" customFormat="1"/>
    <row r="104" s="9" customFormat="1"/>
    <row r="105" s="9" customFormat="1"/>
  </sheetData>
  <phoneticPr fontId="32" type="noConversion"/>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19587597-491A-4027-89A2-EDF160526B00}">
          <x14:formula1>
            <xm:f>Assumptions!$C$41:$C$43</xm:f>
          </x14:formula1>
          <xm:sqref>F13</xm:sqref>
        </x14:dataValidation>
        <x14:dataValidation type="list" allowBlank="1" showInputMessage="1" showErrorMessage="1" xr:uid="{C052F37F-2218-41A0-9E6E-D061370737A3}">
          <x14:formula1>
            <xm:f>Assumptions!$I$11:$K$11</xm:f>
          </x14:formula1>
          <xm:sqref>F14</xm:sqref>
        </x14:dataValidation>
        <x14:dataValidation type="list" allowBlank="1" showInputMessage="1" showErrorMessage="1" xr:uid="{04ED5311-3EFF-41F4-886D-C9B57B8E6E08}">
          <x14:formula1>
            <xm:f>Assumptions!$I$10:$K$10</xm:f>
          </x14:formula1>
          <xm:sqref>F11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4E94E-BE2D-4778-9A87-C6B303139744}">
  <sheetPr>
    <tabColor theme="4"/>
  </sheetPr>
  <dimension ref="A1:BA21"/>
  <sheetViews>
    <sheetView showGridLines="0" zoomScale="71" zoomScaleNormal="71" workbookViewId="0">
      <selection activeCell="AR26" sqref="AR26"/>
    </sheetView>
  </sheetViews>
  <sheetFormatPr defaultColWidth="9.23046875" defaultRowHeight="16"/>
  <cols>
    <col min="1" max="2" width="6.69140625" style="35" customWidth="1"/>
    <col min="3" max="3" width="50.3046875" style="35" customWidth="1"/>
    <col min="4" max="4" width="20.53515625" style="35" customWidth="1"/>
    <col min="5" max="5" width="9" style="35" customWidth="1"/>
    <col min="6" max="6" width="18" style="35" customWidth="1"/>
    <col min="7" max="7" width="7.69140625" style="35" customWidth="1"/>
    <col min="8" max="8" width="17.69140625" style="35" bestFit="1" customWidth="1"/>
    <col min="9" max="9" width="12.4609375" style="35" customWidth="1"/>
    <col min="10" max="10" width="17" style="35" customWidth="1"/>
    <col min="11" max="11" width="16.69140625" style="35" customWidth="1"/>
    <col min="12" max="12" width="13.765625" style="35" customWidth="1"/>
    <col min="13" max="13" width="13.23046875" style="35" customWidth="1"/>
    <col min="14" max="14" width="15.23046875" style="35" customWidth="1"/>
    <col min="15" max="15" width="12.69140625" style="35" customWidth="1"/>
    <col min="16" max="16" width="19.23046875" style="35" customWidth="1"/>
    <col min="17" max="17" width="15.69140625" style="35" customWidth="1"/>
    <col min="18" max="18" width="17.23046875" style="35" customWidth="1"/>
    <col min="19" max="19" width="15.69140625" style="35" customWidth="1"/>
    <col min="20" max="20" width="16" style="35" customWidth="1"/>
    <col min="21" max="40" width="12.3046875" style="35" bestFit="1" customWidth="1"/>
    <col min="41" max="16384" width="9.23046875" style="35"/>
  </cols>
  <sheetData>
    <row r="1" spans="1:53" s="5" customFormat="1" ht="35.25" customHeight="1">
      <c r="A1" s="1"/>
      <c r="B1" s="143" t="s">
        <v>0</v>
      </c>
      <c r="C1" s="2"/>
      <c r="D1" s="2"/>
      <c r="E1" s="2"/>
      <c r="F1" s="2"/>
      <c r="G1" s="2"/>
      <c r="H1" s="2"/>
      <c r="I1" s="2"/>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row>
    <row r="2" spans="1:53" s="5" customFormat="1" ht="26.25" customHeight="1">
      <c r="A2" s="6"/>
      <c r="B2" s="7" t="s">
        <v>53</v>
      </c>
      <c r="C2" s="7"/>
      <c r="D2" s="7"/>
      <c r="E2" s="7"/>
      <c r="F2" s="7"/>
      <c r="G2" s="7"/>
      <c r="H2" s="7"/>
      <c r="I2" s="7"/>
      <c r="J2" s="6"/>
      <c r="K2" s="6"/>
      <c r="L2" s="6"/>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row>
    <row r="5" spans="1:53">
      <c r="B5" s="35" t="s">
        <v>54</v>
      </c>
      <c r="D5" s="191" t="s">
        <v>45</v>
      </c>
    </row>
    <row r="7" spans="1:53" ht="18">
      <c r="A7" s="9"/>
      <c r="B7" s="9"/>
      <c r="C7" s="33" t="s">
        <v>55</v>
      </c>
      <c r="D7" s="16"/>
      <c r="E7" s="9"/>
      <c r="F7" s="34"/>
      <c r="H7" s="36">
        <v>1</v>
      </c>
      <c r="I7" s="36">
        <v>2</v>
      </c>
      <c r="J7" s="36">
        <v>3</v>
      </c>
      <c r="K7" s="36">
        <v>4</v>
      </c>
      <c r="L7" s="36">
        <v>5</v>
      </c>
      <c r="M7" s="36">
        <v>6</v>
      </c>
      <c r="N7" s="36">
        <v>7</v>
      </c>
      <c r="O7" s="36">
        <v>8</v>
      </c>
      <c r="P7" s="36">
        <v>9</v>
      </c>
      <c r="Q7" s="36">
        <v>10</v>
      </c>
      <c r="R7" s="36">
        <v>11</v>
      </c>
      <c r="S7" s="36">
        <v>12</v>
      </c>
      <c r="T7" s="36">
        <v>13</v>
      </c>
      <c r="U7" s="36">
        <v>14</v>
      </c>
      <c r="V7" s="36">
        <v>15</v>
      </c>
      <c r="W7" s="36">
        <v>16</v>
      </c>
      <c r="X7" s="36">
        <v>17</v>
      </c>
      <c r="Y7" s="36">
        <v>18</v>
      </c>
      <c r="Z7" s="36">
        <v>19</v>
      </c>
      <c r="AA7" s="36">
        <v>20</v>
      </c>
      <c r="AB7" s="36">
        <v>21</v>
      </c>
      <c r="AC7" s="36">
        <v>22</v>
      </c>
      <c r="AD7" s="36">
        <v>23</v>
      </c>
      <c r="AE7" s="36">
        <v>24</v>
      </c>
      <c r="AF7" s="36">
        <v>25</v>
      </c>
      <c r="AG7" s="36">
        <v>26</v>
      </c>
      <c r="AH7" s="36">
        <v>27</v>
      </c>
      <c r="AI7" s="36">
        <v>28</v>
      </c>
      <c r="AJ7" s="36">
        <v>29</v>
      </c>
      <c r="AK7" s="36">
        <v>30</v>
      </c>
    </row>
    <row r="8" spans="1:53" ht="18">
      <c r="A8" s="9"/>
      <c r="B8" s="9"/>
      <c r="C8" s="37" t="s">
        <v>56</v>
      </c>
      <c r="D8" s="16"/>
      <c r="E8" s="9"/>
      <c r="F8" s="34"/>
      <c r="H8" s="38">
        <f>DATE(H10-1,7,1)</f>
        <v>45474</v>
      </c>
      <c r="I8" s="39">
        <f>DATE(YEAR(H8)+1,MONTH(H8),DAY(H8))</f>
        <v>45839</v>
      </c>
      <c r="J8" s="39">
        <f>DATE(YEAR(I8)+1,MONTH(I8),DAY(I8))</f>
        <v>46204</v>
      </c>
      <c r="K8" s="39">
        <f t="shared" ref="K8:Z9" si="0">DATE(YEAR(J8)+1,MONTH(J8),DAY(J8))</f>
        <v>46569</v>
      </c>
      <c r="L8" s="39">
        <f t="shared" si="0"/>
        <v>46935</v>
      </c>
      <c r="M8" s="39">
        <f t="shared" si="0"/>
        <v>47300</v>
      </c>
      <c r="N8" s="39">
        <f t="shared" si="0"/>
        <v>47665</v>
      </c>
      <c r="O8" s="39">
        <f t="shared" si="0"/>
        <v>48030</v>
      </c>
      <c r="P8" s="39">
        <f t="shared" si="0"/>
        <v>48396</v>
      </c>
      <c r="Q8" s="39">
        <f t="shared" si="0"/>
        <v>48761</v>
      </c>
      <c r="R8" s="39">
        <f t="shared" si="0"/>
        <v>49126</v>
      </c>
      <c r="S8" s="39">
        <f t="shared" si="0"/>
        <v>49491</v>
      </c>
      <c r="T8" s="39">
        <f t="shared" si="0"/>
        <v>49857</v>
      </c>
      <c r="U8" s="39">
        <f t="shared" si="0"/>
        <v>50222</v>
      </c>
      <c r="V8" s="39">
        <f t="shared" si="0"/>
        <v>50587</v>
      </c>
      <c r="W8" s="39">
        <f t="shared" si="0"/>
        <v>50952</v>
      </c>
      <c r="X8" s="39">
        <f t="shared" si="0"/>
        <v>51318</v>
      </c>
      <c r="Y8" s="39">
        <f t="shared" si="0"/>
        <v>51683</v>
      </c>
      <c r="Z8" s="39">
        <f t="shared" si="0"/>
        <v>52048</v>
      </c>
      <c r="AA8" s="39">
        <f t="shared" ref="Z8:AK9" si="1">DATE(YEAR(Z8)+1,MONTH(Z8),DAY(Z8))</f>
        <v>52413</v>
      </c>
      <c r="AB8" s="39">
        <f t="shared" si="1"/>
        <v>52779</v>
      </c>
      <c r="AC8" s="39">
        <f t="shared" si="1"/>
        <v>53144</v>
      </c>
      <c r="AD8" s="39">
        <f t="shared" si="1"/>
        <v>53509</v>
      </c>
      <c r="AE8" s="39">
        <f t="shared" si="1"/>
        <v>53874</v>
      </c>
      <c r="AF8" s="39">
        <f t="shared" si="1"/>
        <v>54240</v>
      </c>
      <c r="AG8" s="39">
        <f t="shared" si="1"/>
        <v>54605</v>
      </c>
      <c r="AH8" s="39">
        <f t="shared" si="1"/>
        <v>54970</v>
      </c>
      <c r="AI8" s="39">
        <f t="shared" si="1"/>
        <v>55335</v>
      </c>
      <c r="AJ8" s="39">
        <f t="shared" si="1"/>
        <v>55701</v>
      </c>
      <c r="AK8" s="39">
        <f t="shared" si="1"/>
        <v>56066</v>
      </c>
    </row>
    <row r="9" spans="1:53" ht="18">
      <c r="A9" s="9"/>
      <c r="B9" s="9"/>
      <c r="C9" s="37" t="s">
        <v>57</v>
      </c>
      <c r="D9" s="16"/>
      <c r="E9" s="9"/>
      <c r="F9" s="34"/>
      <c r="H9" s="38">
        <f>DATE(H10,6,30)</f>
        <v>45838</v>
      </c>
      <c r="I9" s="39">
        <f>DATE(YEAR(H9)+1,MONTH(H9),DAY(H9))</f>
        <v>46203</v>
      </c>
      <c r="J9" s="39">
        <f>DATE(YEAR(I9)+1,MONTH(I9),DAY(I9))</f>
        <v>46568</v>
      </c>
      <c r="K9" s="39">
        <f t="shared" si="0"/>
        <v>46934</v>
      </c>
      <c r="L9" s="39">
        <f t="shared" si="0"/>
        <v>47299</v>
      </c>
      <c r="M9" s="39">
        <f t="shared" si="0"/>
        <v>47664</v>
      </c>
      <c r="N9" s="39">
        <f t="shared" si="0"/>
        <v>48029</v>
      </c>
      <c r="O9" s="39">
        <f t="shared" si="0"/>
        <v>48395</v>
      </c>
      <c r="P9" s="39">
        <f t="shared" si="0"/>
        <v>48760</v>
      </c>
      <c r="Q9" s="39">
        <f t="shared" si="0"/>
        <v>49125</v>
      </c>
      <c r="R9" s="39">
        <f t="shared" si="0"/>
        <v>49490</v>
      </c>
      <c r="S9" s="39">
        <f t="shared" si="0"/>
        <v>49856</v>
      </c>
      <c r="T9" s="39">
        <f t="shared" si="0"/>
        <v>50221</v>
      </c>
      <c r="U9" s="39">
        <f t="shared" si="0"/>
        <v>50586</v>
      </c>
      <c r="V9" s="39">
        <f t="shared" si="0"/>
        <v>50951</v>
      </c>
      <c r="W9" s="39">
        <f t="shared" si="0"/>
        <v>51317</v>
      </c>
      <c r="X9" s="39">
        <f t="shared" si="0"/>
        <v>51682</v>
      </c>
      <c r="Y9" s="39">
        <f t="shared" si="0"/>
        <v>52047</v>
      </c>
      <c r="Z9" s="39">
        <f t="shared" si="1"/>
        <v>52412</v>
      </c>
      <c r="AA9" s="39">
        <f t="shared" si="1"/>
        <v>52778</v>
      </c>
      <c r="AB9" s="39">
        <f t="shared" si="1"/>
        <v>53143</v>
      </c>
      <c r="AC9" s="39">
        <f t="shared" si="1"/>
        <v>53508</v>
      </c>
      <c r="AD9" s="39">
        <f t="shared" si="1"/>
        <v>53873</v>
      </c>
      <c r="AE9" s="39">
        <f t="shared" si="1"/>
        <v>54239</v>
      </c>
      <c r="AF9" s="39">
        <f t="shared" si="1"/>
        <v>54604</v>
      </c>
      <c r="AG9" s="39">
        <f t="shared" si="1"/>
        <v>54969</v>
      </c>
      <c r="AH9" s="39">
        <f t="shared" si="1"/>
        <v>55334</v>
      </c>
      <c r="AI9" s="39">
        <f t="shared" si="1"/>
        <v>55700</v>
      </c>
      <c r="AJ9" s="39">
        <f t="shared" si="1"/>
        <v>56065</v>
      </c>
      <c r="AK9" s="39">
        <f t="shared" si="1"/>
        <v>56430</v>
      </c>
    </row>
    <row r="10" spans="1:53" ht="18">
      <c r="A10" s="9"/>
      <c r="B10" s="9"/>
      <c r="C10" s="37"/>
      <c r="D10" s="16"/>
      <c r="E10" s="9"/>
      <c r="F10" s="34"/>
      <c r="H10" s="11">
        <f>ModelFYStart</f>
        <v>2025</v>
      </c>
      <c r="I10" s="11">
        <f>H10+1</f>
        <v>2026</v>
      </c>
      <c r="J10" s="11">
        <f t="shared" ref="J10:AK10" si="2">I10+1</f>
        <v>2027</v>
      </c>
      <c r="K10" s="11">
        <f t="shared" si="2"/>
        <v>2028</v>
      </c>
      <c r="L10" s="11">
        <f t="shared" si="2"/>
        <v>2029</v>
      </c>
      <c r="M10" s="11">
        <f t="shared" si="2"/>
        <v>2030</v>
      </c>
      <c r="N10" s="11">
        <f t="shared" si="2"/>
        <v>2031</v>
      </c>
      <c r="O10" s="11">
        <f t="shared" si="2"/>
        <v>2032</v>
      </c>
      <c r="P10" s="11">
        <f t="shared" si="2"/>
        <v>2033</v>
      </c>
      <c r="Q10" s="11">
        <f t="shared" si="2"/>
        <v>2034</v>
      </c>
      <c r="R10" s="11">
        <f t="shared" si="2"/>
        <v>2035</v>
      </c>
      <c r="S10" s="11">
        <f t="shared" si="2"/>
        <v>2036</v>
      </c>
      <c r="T10" s="11">
        <f t="shared" si="2"/>
        <v>2037</v>
      </c>
      <c r="U10" s="11">
        <f t="shared" si="2"/>
        <v>2038</v>
      </c>
      <c r="V10" s="11">
        <f t="shared" si="2"/>
        <v>2039</v>
      </c>
      <c r="W10" s="11">
        <f t="shared" si="2"/>
        <v>2040</v>
      </c>
      <c r="X10" s="11">
        <f t="shared" si="2"/>
        <v>2041</v>
      </c>
      <c r="Y10" s="11">
        <f t="shared" si="2"/>
        <v>2042</v>
      </c>
      <c r="Z10" s="11">
        <f t="shared" si="2"/>
        <v>2043</v>
      </c>
      <c r="AA10" s="11">
        <f t="shared" si="2"/>
        <v>2044</v>
      </c>
      <c r="AB10" s="11">
        <f t="shared" si="2"/>
        <v>2045</v>
      </c>
      <c r="AC10" s="11">
        <f t="shared" si="2"/>
        <v>2046</v>
      </c>
      <c r="AD10" s="11">
        <f t="shared" si="2"/>
        <v>2047</v>
      </c>
      <c r="AE10" s="11">
        <f t="shared" si="2"/>
        <v>2048</v>
      </c>
      <c r="AF10" s="11">
        <f t="shared" si="2"/>
        <v>2049</v>
      </c>
      <c r="AG10" s="11">
        <f t="shared" si="2"/>
        <v>2050</v>
      </c>
      <c r="AH10" s="11">
        <f t="shared" si="2"/>
        <v>2051</v>
      </c>
      <c r="AI10" s="11">
        <f t="shared" si="2"/>
        <v>2052</v>
      </c>
      <c r="AJ10" s="11">
        <f t="shared" si="2"/>
        <v>2053</v>
      </c>
      <c r="AK10" s="11">
        <f t="shared" si="2"/>
        <v>2054</v>
      </c>
      <c r="AN10" s="39"/>
    </row>
    <row r="15" spans="1:53" s="5" customFormat="1" ht="32" thickBot="1">
      <c r="A15" s="8"/>
      <c r="B15" s="205" t="s">
        <v>53</v>
      </c>
      <c r="C15" s="205"/>
      <c r="D15" s="205" t="s">
        <v>58</v>
      </c>
      <c r="E15" s="205"/>
      <c r="F15" s="205" t="s">
        <v>59</v>
      </c>
      <c r="G15" s="206"/>
      <c r="H15" s="206"/>
      <c r="I15" s="206"/>
      <c r="J15" s="206"/>
      <c r="K15" s="206"/>
      <c r="L15" s="206"/>
      <c r="M15" s="206"/>
      <c r="N15" s="206"/>
      <c r="O15" s="206"/>
      <c r="P15" s="206"/>
      <c r="Q15" s="206"/>
      <c r="R15" s="206"/>
      <c r="S15" s="206"/>
      <c r="T15" s="206"/>
      <c r="U15" s="206"/>
      <c r="V15" s="206"/>
      <c r="W15" s="206"/>
      <c r="X15" s="206"/>
      <c r="Y15" s="206"/>
      <c r="Z15" s="206"/>
      <c r="AA15" s="206"/>
      <c r="AB15" s="206"/>
      <c r="AC15" s="206"/>
      <c r="AD15" s="206"/>
      <c r="AE15" s="206"/>
      <c r="AF15" s="206"/>
      <c r="AG15" s="206"/>
      <c r="AH15" s="206"/>
      <c r="AI15" s="206"/>
      <c r="AJ15" s="206"/>
      <c r="AK15" s="206"/>
      <c r="AL15" s="206"/>
      <c r="AM15" s="206"/>
      <c r="AN15" s="206"/>
      <c r="AO15" s="213"/>
      <c r="AP15" s="204"/>
      <c r="AQ15" s="204"/>
      <c r="AR15" s="204"/>
      <c r="AS15" s="204"/>
      <c r="AT15" s="204"/>
      <c r="AU15" s="204"/>
      <c r="AV15" s="204"/>
      <c r="AW15" s="204"/>
      <c r="AX15" s="204"/>
      <c r="AY15" s="204"/>
      <c r="AZ15" s="204"/>
      <c r="BA15" s="214"/>
    </row>
    <row r="16" spans="1:53" s="80" customFormat="1" ht="18">
      <c r="A16" s="35"/>
      <c r="B16" s="35"/>
    </row>
    <row r="17" spans="3:37">
      <c r="C17" s="35" t="s">
        <v>60</v>
      </c>
      <c r="D17" s="35" t="s">
        <v>61</v>
      </c>
      <c r="H17" s="191">
        <v>0</v>
      </c>
      <c r="I17" s="191">
        <v>0</v>
      </c>
      <c r="J17" s="191">
        <v>10000</v>
      </c>
      <c r="K17" s="191">
        <v>10000</v>
      </c>
      <c r="L17" s="191">
        <v>10000</v>
      </c>
      <c r="M17" s="191">
        <v>10000</v>
      </c>
      <c r="N17" s="191">
        <v>10000</v>
      </c>
      <c r="O17" s="191">
        <v>10000</v>
      </c>
      <c r="P17" s="191">
        <v>10000</v>
      </c>
      <c r="Q17" s="191">
        <v>10000</v>
      </c>
      <c r="R17" s="191">
        <v>10000</v>
      </c>
      <c r="S17" s="191">
        <v>10000</v>
      </c>
      <c r="T17" s="191">
        <v>10000</v>
      </c>
      <c r="U17" s="191">
        <v>10000</v>
      </c>
      <c r="V17" s="191">
        <v>10000</v>
      </c>
      <c r="W17" s="191">
        <v>10000</v>
      </c>
      <c r="X17" s="191">
        <v>10000</v>
      </c>
      <c r="Y17" s="191">
        <v>10000</v>
      </c>
      <c r="Z17" s="191">
        <v>10000</v>
      </c>
      <c r="AA17" s="191">
        <v>10000</v>
      </c>
      <c r="AB17" s="191">
        <v>10000</v>
      </c>
      <c r="AC17" s="191">
        <v>10000</v>
      </c>
      <c r="AD17" s="191">
        <v>10000</v>
      </c>
      <c r="AE17" s="191">
        <v>10000</v>
      </c>
      <c r="AF17" s="191">
        <v>10000</v>
      </c>
      <c r="AG17" s="191">
        <v>10000</v>
      </c>
      <c r="AH17" s="191">
        <v>10000</v>
      </c>
      <c r="AI17" s="191">
        <v>10000</v>
      </c>
      <c r="AJ17" s="191">
        <v>10000</v>
      </c>
      <c r="AK17" s="191">
        <v>10000</v>
      </c>
    </row>
    <row r="19" spans="3:37">
      <c r="C19" s="35" t="s">
        <v>62</v>
      </c>
      <c r="D19" s="35" t="s">
        <v>63</v>
      </c>
      <c r="H19" s="192" t="e">
        <f t="shared" ref="H19:AK19" si="3">INDEX(LRMCvalues,1,MATCH($D$5,LRMCnames,0))</f>
        <v>#DIV/0!</v>
      </c>
      <c r="I19" s="192" t="e">
        <f t="shared" si="3"/>
        <v>#DIV/0!</v>
      </c>
      <c r="J19" s="192" t="e">
        <f t="shared" si="3"/>
        <v>#DIV/0!</v>
      </c>
      <c r="K19" s="192" t="e">
        <f t="shared" si="3"/>
        <v>#DIV/0!</v>
      </c>
      <c r="L19" s="192" t="e">
        <f t="shared" si="3"/>
        <v>#DIV/0!</v>
      </c>
      <c r="M19" s="192" t="e">
        <f t="shared" si="3"/>
        <v>#DIV/0!</v>
      </c>
      <c r="N19" s="192" t="e">
        <f t="shared" si="3"/>
        <v>#DIV/0!</v>
      </c>
      <c r="O19" s="192" t="e">
        <f t="shared" si="3"/>
        <v>#DIV/0!</v>
      </c>
      <c r="P19" s="192" t="e">
        <f t="shared" si="3"/>
        <v>#DIV/0!</v>
      </c>
      <c r="Q19" s="192" t="e">
        <f t="shared" si="3"/>
        <v>#DIV/0!</v>
      </c>
      <c r="R19" s="192" t="e">
        <f t="shared" si="3"/>
        <v>#DIV/0!</v>
      </c>
      <c r="S19" s="192" t="e">
        <f t="shared" si="3"/>
        <v>#DIV/0!</v>
      </c>
      <c r="T19" s="192" t="e">
        <f t="shared" si="3"/>
        <v>#DIV/0!</v>
      </c>
      <c r="U19" s="192" t="e">
        <f t="shared" si="3"/>
        <v>#DIV/0!</v>
      </c>
      <c r="V19" s="192" t="e">
        <f t="shared" si="3"/>
        <v>#DIV/0!</v>
      </c>
      <c r="W19" s="192" t="e">
        <f t="shared" si="3"/>
        <v>#DIV/0!</v>
      </c>
      <c r="X19" s="192" t="e">
        <f t="shared" si="3"/>
        <v>#DIV/0!</v>
      </c>
      <c r="Y19" s="192" t="e">
        <f t="shared" si="3"/>
        <v>#DIV/0!</v>
      </c>
      <c r="Z19" s="192" t="e">
        <f t="shared" si="3"/>
        <v>#DIV/0!</v>
      </c>
      <c r="AA19" s="192" t="e">
        <f t="shared" si="3"/>
        <v>#DIV/0!</v>
      </c>
      <c r="AB19" s="192" t="e">
        <f t="shared" si="3"/>
        <v>#DIV/0!</v>
      </c>
      <c r="AC19" s="192" t="e">
        <f t="shared" si="3"/>
        <v>#DIV/0!</v>
      </c>
      <c r="AD19" s="192" t="e">
        <f t="shared" si="3"/>
        <v>#DIV/0!</v>
      </c>
      <c r="AE19" s="192" t="e">
        <f t="shared" si="3"/>
        <v>#DIV/0!</v>
      </c>
      <c r="AF19" s="192" t="e">
        <f t="shared" si="3"/>
        <v>#DIV/0!</v>
      </c>
      <c r="AG19" s="192" t="e">
        <f t="shared" si="3"/>
        <v>#DIV/0!</v>
      </c>
      <c r="AH19" s="192" t="e">
        <f t="shared" si="3"/>
        <v>#DIV/0!</v>
      </c>
      <c r="AI19" s="192" t="e">
        <f t="shared" si="3"/>
        <v>#DIV/0!</v>
      </c>
      <c r="AJ19" s="192" t="e">
        <f t="shared" si="3"/>
        <v>#DIV/0!</v>
      </c>
      <c r="AK19" s="192" t="e">
        <f t="shared" si="3"/>
        <v>#DIV/0!</v>
      </c>
    </row>
    <row r="20" spans="3:37">
      <c r="C20" s="35" t="s">
        <v>64</v>
      </c>
      <c r="D20" s="35" t="s">
        <v>61</v>
      </c>
      <c r="H20" s="190">
        <f>H17</f>
        <v>0</v>
      </c>
      <c r="I20" s="190">
        <f t="shared" ref="I20:AK20" si="4">I17</f>
        <v>0</v>
      </c>
      <c r="J20" s="190">
        <f t="shared" si="4"/>
        <v>10000</v>
      </c>
      <c r="K20" s="190">
        <f t="shared" si="4"/>
        <v>10000</v>
      </c>
      <c r="L20" s="190">
        <f t="shared" si="4"/>
        <v>10000</v>
      </c>
      <c r="M20" s="190">
        <f t="shared" si="4"/>
        <v>10000</v>
      </c>
      <c r="N20" s="190">
        <f t="shared" si="4"/>
        <v>10000</v>
      </c>
      <c r="O20" s="190">
        <f t="shared" si="4"/>
        <v>10000</v>
      </c>
      <c r="P20" s="190">
        <f t="shared" si="4"/>
        <v>10000</v>
      </c>
      <c r="Q20" s="190">
        <f t="shared" si="4"/>
        <v>10000</v>
      </c>
      <c r="R20" s="190">
        <f t="shared" si="4"/>
        <v>10000</v>
      </c>
      <c r="S20" s="190">
        <f t="shared" si="4"/>
        <v>10000</v>
      </c>
      <c r="T20" s="190">
        <f t="shared" si="4"/>
        <v>10000</v>
      </c>
      <c r="U20" s="190">
        <f t="shared" si="4"/>
        <v>10000</v>
      </c>
      <c r="V20" s="190">
        <f t="shared" si="4"/>
        <v>10000</v>
      </c>
      <c r="W20" s="190">
        <f t="shared" si="4"/>
        <v>10000</v>
      </c>
      <c r="X20" s="190">
        <f t="shared" si="4"/>
        <v>10000</v>
      </c>
      <c r="Y20" s="190">
        <f t="shared" si="4"/>
        <v>10000</v>
      </c>
      <c r="Z20" s="190">
        <f t="shared" si="4"/>
        <v>10000</v>
      </c>
      <c r="AA20" s="190">
        <f t="shared" si="4"/>
        <v>10000</v>
      </c>
      <c r="AB20" s="190">
        <f t="shared" si="4"/>
        <v>10000</v>
      </c>
      <c r="AC20" s="190">
        <f t="shared" si="4"/>
        <v>10000</v>
      </c>
      <c r="AD20" s="190">
        <f t="shared" si="4"/>
        <v>10000</v>
      </c>
      <c r="AE20" s="190">
        <f t="shared" si="4"/>
        <v>10000</v>
      </c>
      <c r="AF20" s="190">
        <f t="shared" si="4"/>
        <v>10000</v>
      </c>
      <c r="AG20" s="190">
        <f t="shared" si="4"/>
        <v>10000</v>
      </c>
      <c r="AH20" s="190">
        <f t="shared" si="4"/>
        <v>10000</v>
      </c>
      <c r="AI20" s="190">
        <f t="shared" si="4"/>
        <v>10000</v>
      </c>
      <c r="AJ20" s="190">
        <f t="shared" si="4"/>
        <v>10000</v>
      </c>
      <c r="AK20" s="190">
        <f t="shared" si="4"/>
        <v>10000</v>
      </c>
    </row>
    <row r="21" spans="3:37" s="193" customFormat="1">
      <c r="C21" s="193" t="s">
        <v>65</v>
      </c>
      <c r="D21" s="193" t="str">
        <f>baseyear</f>
        <v>FY$24</v>
      </c>
      <c r="F21" s="194" t="e">
        <f>H21+NPV(discountrate,I21:AK21)</f>
        <v>#DIV/0!</v>
      </c>
      <c r="H21" s="195" t="e">
        <f>H19*H20</f>
        <v>#DIV/0!</v>
      </c>
      <c r="I21" s="195" t="e">
        <f t="shared" ref="I21:AK21" si="5">I19*I20</f>
        <v>#DIV/0!</v>
      </c>
      <c r="J21" s="195" t="e">
        <f t="shared" si="5"/>
        <v>#DIV/0!</v>
      </c>
      <c r="K21" s="195" t="e">
        <f t="shared" si="5"/>
        <v>#DIV/0!</v>
      </c>
      <c r="L21" s="195" t="e">
        <f t="shared" si="5"/>
        <v>#DIV/0!</v>
      </c>
      <c r="M21" s="195" t="e">
        <f t="shared" si="5"/>
        <v>#DIV/0!</v>
      </c>
      <c r="N21" s="195" t="e">
        <f t="shared" si="5"/>
        <v>#DIV/0!</v>
      </c>
      <c r="O21" s="195" t="e">
        <f t="shared" si="5"/>
        <v>#DIV/0!</v>
      </c>
      <c r="P21" s="195" t="e">
        <f t="shared" si="5"/>
        <v>#DIV/0!</v>
      </c>
      <c r="Q21" s="195" t="e">
        <f t="shared" si="5"/>
        <v>#DIV/0!</v>
      </c>
      <c r="R21" s="195" t="e">
        <f t="shared" si="5"/>
        <v>#DIV/0!</v>
      </c>
      <c r="S21" s="195" t="e">
        <f t="shared" si="5"/>
        <v>#DIV/0!</v>
      </c>
      <c r="T21" s="195" t="e">
        <f t="shared" si="5"/>
        <v>#DIV/0!</v>
      </c>
      <c r="U21" s="195" t="e">
        <f t="shared" si="5"/>
        <v>#DIV/0!</v>
      </c>
      <c r="V21" s="195" t="e">
        <f t="shared" si="5"/>
        <v>#DIV/0!</v>
      </c>
      <c r="W21" s="195" t="e">
        <f t="shared" si="5"/>
        <v>#DIV/0!</v>
      </c>
      <c r="X21" s="195" t="e">
        <f t="shared" si="5"/>
        <v>#DIV/0!</v>
      </c>
      <c r="Y21" s="195" t="e">
        <f t="shared" si="5"/>
        <v>#DIV/0!</v>
      </c>
      <c r="Z21" s="195" t="e">
        <f t="shared" si="5"/>
        <v>#DIV/0!</v>
      </c>
      <c r="AA21" s="195" t="e">
        <f t="shared" si="5"/>
        <v>#DIV/0!</v>
      </c>
      <c r="AB21" s="195" t="e">
        <f t="shared" si="5"/>
        <v>#DIV/0!</v>
      </c>
      <c r="AC21" s="195" t="e">
        <f t="shared" si="5"/>
        <v>#DIV/0!</v>
      </c>
      <c r="AD21" s="195" t="e">
        <f t="shared" si="5"/>
        <v>#DIV/0!</v>
      </c>
      <c r="AE21" s="195" t="e">
        <f t="shared" si="5"/>
        <v>#DIV/0!</v>
      </c>
      <c r="AF21" s="195" t="e">
        <f t="shared" si="5"/>
        <v>#DIV/0!</v>
      </c>
      <c r="AG21" s="195" t="e">
        <f t="shared" si="5"/>
        <v>#DIV/0!</v>
      </c>
      <c r="AH21" s="195" t="e">
        <f t="shared" si="5"/>
        <v>#DIV/0!</v>
      </c>
      <c r="AI21" s="195" t="e">
        <f t="shared" si="5"/>
        <v>#DIV/0!</v>
      </c>
      <c r="AJ21" s="195" t="e">
        <f t="shared" si="5"/>
        <v>#DIV/0!</v>
      </c>
      <c r="AK21" s="195" t="e">
        <f t="shared" si="5"/>
        <v>#DIV/0!</v>
      </c>
    </row>
  </sheetData>
  <dataValidations count="1">
    <dataValidation type="list" allowBlank="1" showInputMessage="1" showErrorMessage="1" sqref="D5" xr:uid="{03281AD9-46F6-4E60-B27F-187DB2B7D7B4}">
      <formula1>LRMCnames</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6D34F-3171-49B6-8AC5-627F529BD7DB}">
  <sheetPr>
    <tabColor theme="4"/>
  </sheetPr>
  <dimension ref="A1:BH504"/>
  <sheetViews>
    <sheetView showGridLines="0" topLeftCell="AB1" zoomScale="55" zoomScaleNormal="55" workbookViewId="0">
      <selection activeCell="AU380" sqref="AU380"/>
    </sheetView>
  </sheetViews>
  <sheetFormatPr defaultColWidth="8.84375" defaultRowHeight="18"/>
  <cols>
    <col min="1" max="1" width="8.84375" style="5"/>
    <col min="2" max="2" width="4" style="5" customWidth="1"/>
    <col min="3" max="3" width="57.23046875" style="5" customWidth="1"/>
    <col min="4" max="4" width="12.765625" style="111" customWidth="1"/>
    <col min="5" max="5" width="3.84375" style="5" customWidth="1"/>
    <col min="6" max="6" width="13.3046875" style="79" customWidth="1"/>
    <col min="7" max="7" width="4.3046875" style="5" customWidth="1"/>
    <col min="8" max="8" width="20.3046875" style="111" bestFit="1" customWidth="1"/>
    <col min="9" max="9" width="11.07421875" style="5" customWidth="1"/>
    <col min="10" max="39" width="19.69140625" style="5" customWidth="1"/>
    <col min="40" max="56" width="8.84375" style="5" customWidth="1"/>
    <col min="57" max="16384" width="8.84375" style="5"/>
  </cols>
  <sheetData>
    <row r="1" spans="1:60" ht="31.5">
      <c r="A1" s="2"/>
      <c r="B1" s="143" t="s">
        <v>0</v>
      </c>
      <c r="C1" s="2"/>
      <c r="D1" s="150"/>
      <c r="E1" s="3"/>
      <c r="F1" s="29"/>
      <c r="G1" s="3"/>
      <c r="H1" s="150"/>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row>
    <row r="2" spans="1:60" ht="25.5">
      <c r="A2" s="7"/>
      <c r="B2" s="7" t="s">
        <v>66</v>
      </c>
      <c r="C2" s="7"/>
      <c r="D2" s="151"/>
      <c r="E2" s="6"/>
      <c r="F2" s="30"/>
      <c r="G2" s="6"/>
      <c r="H2" s="151"/>
      <c r="I2" s="6"/>
      <c r="J2" s="6"/>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row>
    <row r="3" spans="1:60">
      <c r="A3" s="19"/>
      <c r="B3" s="19"/>
      <c r="C3" s="19"/>
      <c r="D3" s="152"/>
      <c r="E3" s="19"/>
      <c r="F3" s="32"/>
      <c r="G3" s="19"/>
      <c r="H3" s="152"/>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row>
    <row r="4" spans="1:60" s="35" customFormat="1">
      <c r="A4" s="9"/>
      <c r="B4" s="9"/>
      <c r="C4" s="33" t="s">
        <v>55</v>
      </c>
      <c r="D4" s="16"/>
      <c r="E4" s="9"/>
      <c r="F4" s="34"/>
      <c r="H4" s="164"/>
      <c r="I4" s="9"/>
      <c r="J4" s="36">
        <v>1</v>
      </c>
      <c r="K4" s="36">
        <v>2</v>
      </c>
      <c r="L4" s="36">
        <v>3</v>
      </c>
      <c r="M4" s="36">
        <v>4</v>
      </c>
      <c r="N4" s="36">
        <v>5</v>
      </c>
      <c r="O4" s="36">
        <v>6</v>
      </c>
      <c r="P4" s="36">
        <v>7</v>
      </c>
      <c r="Q4" s="36">
        <v>8</v>
      </c>
      <c r="R4" s="36">
        <v>9</v>
      </c>
      <c r="S4" s="36">
        <v>10</v>
      </c>
      <c r="T4" s="36">
        <v>11</v>
      </c>
      <c r="U4" s="36">
        <v>12</v>
      </c>
      <c r="V4" s="36">
        <v>13</v>
      </c>
      <c r="W4" s="36">
        <v>14</v>
      </c>
      <c r="X4" s="36">
        <v>15</v>
      </c>
      <c r="Y4" s="36">
        <v>16</v>
      </c>
      <c r="Z4" s="36">
        <v>17</v>
      </c>
      <c r="AA4" s="36">
        <v>18</v>
      </c>
      <c r="AB4" s="36">
        <v>19</v>
      </c>
      <c r="AC4" s="36">
        <v>20</v>
      </c>
      <c r="AD4" s="36">
        <v>21</v>
      </c>
      <c r="AE4" s="36">
        <v>22</v>
      </c>
      <c r="AF4" s="36">
        <v>23</v>
      </c>
      <c r="AG4" s="36">
        <v>24</v>
      </c>
      <c r="AH4" s="36">
        <v>25</v>
      </c>
      <c r="AI4" s="36">
        <v>26</v>
      </c>
      <c r="AJ4" s="36">
        <v>27</v>
      </c>
      <c r="AK4" s="36">
        <v>28</v>
      </c>
      <c r="AL4" s="36">
        <v>29</v>
      </c>
      <c r="AM4" s="36">
        <v>30</v>
      </c>
    </row>
    <row r="5" spans="1:60" s="35" customFormat="1">
      <c r="A5" s="9"/>
      <c r="B5" s="9"/>
      <c r="C5" s="37" t="s">
        <v>56</v>
      </c>
      <c r="D5" s="16"/>
      <c r="E5" s="9"/>
      <c r="F5" s="34"/>
      <c r="H5" s="164"/>
      <c r="I5" s="9"/>
      <c r="J5" s="38">
        <f>DATE(J7-1,7,1)</f>
        <v>45474</v>
      </c>
      <c r="K5" s="39">
        <f>DATE(YEAR(J5)+1,MONTH(J5),DAY(J5))</f>
        <v>45839</v>
      </c>
      <c r="L5" s="39">
        <f>DATE(YEAR(K5)+1,MONTH(K5),DAY(K5))</f>
        <v>46204</v>
      </c>
      <c r="M5" s="39">
        <f t="shared" ref="M5:AA6" si="0">DATE(YEAR(L5)+1,MONTH(L5),DAY(L5))</f>
        <v>46569</v>
      </c>
      <c r="N5" s="39">
        <f t="shared" si="0"/>
        <v>46935</v>
      </c>
      <c r="O5" s="39">
        <f t="shared" si="0"/>
        <v>47300</v>
      </c>
      <c r="P5" s="39">
        <f t="shared" si="0"/>
        <v>47665</v>
      </c>
      <c r="Q5" s="39">
        <f t="shared" si="0"/>
        <v>48030</v>
      </c>
      <c r="R5" s="39">
        <f t="shared" si="0"/>
        <v>48396</v>
      </c>
      <c r="S5" s="39">
        <f t="shared" si="0"/>
        <v>48761</v>
      </c>
      <c r="T5" s="39">
        <f t="shared" si="0"/>
        <v>49126</v>
      </c>
      <c r="U5" s="39">
        <f t="shared" si="0"/>
        <v>49491</v>
      </c>
      <c r="V5" s="39">
        <f t="shared" si="0"/>
        <v>49857</v>
      </c>
      <c r="W5" s="39">
        <f t="shared" si="0"/>
        <v>50222</v>
      </c>
      <c r="X5" s="39">
        <f t="shared" si="0"/>
        <v>50587</v>
      </c>
      <c r="Y5" s="39">
        <f t="shared" si="0"/>
        <v>50952</v>
      </c>
      <c r="Z5" s="39">
        <f t="shared" si="0"/>
        <v>51318</v>
      </c>
      <c r="AA5" s="39">
        <f t="shared" si="0"/>
        <v>51683</v>
      </c>
      <c r="AB5" s="39">
        <f t="shared" ref="AB5:AM6" si="1">DATE(YEAR(AA5)+1,MONTH(AA5),DAY(AA5))</f>
        <v>52048</v>
      </c>
      <c r="AC5" s="39">
        <f t="shared" si="1"/>
        <v>52413</v>
      </c>
      <c r="AD5" s="39">
        <f t="shared" si="1"/>
        <v>52779</v>
      </c>
      <c r="AE5" s="39">
        <f t="shared" si="1"/>
        <v>53144</v>
      </c>
      <c r="AF5" s="39">
        <f t="shared" si="1"/>
        <v>53509</v>
      </c>
      <c r="AG5" s="39">
        <f t="shared" si="1"/>
        <v>53874</v>
      </c>
      <c r="AH5" s="39">
        <f t="shared" si="1"/>
        <v>54240</v>
      </c>
      <c r="AI5" s="39">
        <f t="shared" si="1"/>
        <v>54605</v>
      </c>
      <c r="AJ5" s="39">
        <f t="shared" si="1"/>
        <v>54970</v>
      </c>
      <c r="AK5" s="39">
        <f t="shared" si="1"/>
        <v>55335</v>
      </c>
      <c r="AL5" s="39">
        <f t="shared" si="1"/>
        <v>55701</v>
      </c>
      <c r="AM5" s="39">
        <f t="shared" si="1"/>
        <v>56066</v>
      </c>
    </row>
    <row r="6" spans="1:60" s="35" customFormat="1">
      <c r="A6" s="9"/>
      <c r="B6" s="9"/>
      <c r="C6" s="37" t="s">
        <v>57</v>
      </c>
      <c r="D6" s="16"/>
      <c r="E6" s="9"/>
      <c r="F6" s="34"/>
      <c r="H6" s="164"/>
      <c r="I6" s="9"/>
      <c r="J6" s="38">
        <f>DATE(J7,6,30)</f>
        <v>45838</v>
      </c>
      <c r="K6" s="39">
        <f>DATE(YEAR(J6)+1,MONTH(J6),DAY(J6))</f>
        <v>46203</v>
      </c>
      <c r="L6" s="39">
        <f>DATE(YEAR(K6)+1,MONTH(K6),DAY(K6))</f>
        <v>46568</v>
      </c>
      <c r="M6" s="39">
        <f t="shared" si="0"/>
        <v>46934</v>
      </c>
      <c r="N6" s="39">
        <f t="shared" si="0"/>
        <v>47299</v>
      </c>
      <c r="O6" s="39">
        <f t="shared" si="0"/>
        <v>47664</v>
      </c>
      <c r="P6" s="39">
        <f t="shared" si="0"/>
        <v>48029</v>
      </c>
      <c r="Q6" s="39">
        <f t="shared" si="0"/>
        <v>48395</v>
      </c>
      <c r="R6" s="39">
        <f t="shared" si="0"/>
        <v>48760</v>
      </c>
      <c r="S6" s="39">
        <f t="shared" si="0"/>
        <v>49125</v>
      </c>
      <c r="T6" s="39">
        <f t="shared" si="0"/>
        <v>49490</v>
      </c>
      <c r="U6" s="39">
        <f t="shared" si="0"/>
        <v>49856</v>
      </c>
      <c r="V6" s="39">
        <f t="shared" si="0"/>
        <v>50221</v>
      </c>
      <c r="W6" s="39">
        <f t="shared" si="0"/>
        <v>50586</v>
      </c>
      <c r="X6" s="39">
        <f t="shared" si="0"/>
        <v>50951</v>
      </c>
      <c r="Y6" s="39">
        <f t="shared" si="0"/>
        <v>51317</v>
      </c>
      <c r="Z6" s="39">
        <f t="shared" si="0"/>
        <v>51682</v>
      </c>
      <c r="AA6" s="39">
        <f t="shared" si="0"/>
        <v>52047</v>
      </c>
      <c r="AB6" s="39">
        <f t="shared" si="1"/>
        <v>52412</v>
      </c>
      <c r="AC6" s="39">
        <f t="shared" si="1"/>
        <v>52778</v>
      </c>
      <c r="AD6" s="39">
        <f t="shared" si="1"/>
        <v>53143</v>
      </c>
      <c r="AE6" s="39">
        <f t="shared" si="1"/>
        <v>53508</v>
      </c>
      <c r="AF6" s="39">
        <f t="shared" si="1"/>
        <v>53873</v>
      </c>
      <c r="AG6" s="39">
        <f t="shared" si="1"/>
        <v>54239</v>
      </c>
      <c r="AH6" s="39">
        <f t="shared" si="1"/>
        <v>54604</v>
      </c>
      <c r="AI6" s="39">
        <f t="shared" si="1"/>
        <v>54969</v>
      </c>
      <c r="AJ6" s="39">
        <f t="shared" si="1"/>
        <v>55334</v>
      </c>
      <c r="AK6" s="39">
        <f t="shared" si="1"/>
        <v>55700</v>
      </c>
      <c r="AL6" s="39">
        <f t="shared" si="1"/>
        <v>56065</v>
      </c>
      <c r="AM6" s="39">
        <f t="shared" si="1"/>
        <v>56430</v>
      </c>
    </row>
    <row r="7" spans="1:60" s="35" customFormat="1">
      <c r="A7" s="9"/>
      <c r="B7" s="9"/>
      <c r="C7" s="37"/>
      <c r="D7" s="16"/>
      <c r="E7" s="9"/>
      <c r="F7" s="34"/>
      <c r="H7" s="164"/>
      <c r="I7" s="9"/>
      <c r="J7" s="11">
        <f>ModelFYStart</f>
        <v>2025</v>
      </c>
      <c r="K7" s="11">
        <f>J7+1</f>
        <v>2026</v>
      </c>
      <c r="L7" s="11">
        <f t="shared" ref="L7:AM7" si="2">K7+1</f>
        <v>2027</v>
      </c>
      <c r="M7" s="11">
        <f t="shared" si="2"/>
        <v>2028</v>
      </c>
      <c r="N7" s="11">
        <f t="shared" si="2"/>
        <v>2029</v>
      </c>
      <c r="O7" s="11">
        <f t="shared" si="2"/>
        <v>2030</v>
      </c>
      <c r="P7" s="11">
        <f t="shared" si="2"/>
        <v>2031</v>
      </c>
      <c r="Q7" s="11">
        <f t="shared" si="2"/>
        <v>2032</v>
      </c>
      <c r="R7" s="11">
        <f t="shared" si="2"/>
        <v>2033</v>
      </c>
      <c r="S7" s="11">
        <f t="shared" si="2"/>
        <v>2034</v>
      </c>
      <c r="T7" s="11">
        <f t="shared" si="2"/>
        <v>2035</v>
      </c>
      <c r="U7" s="11">
        <f t="shared" si="2"/>
        <v>2036</v>
      </c>
      <c r="V7" s="11">
        <f t="shared" si="2"/>
        <v>2037</v>
      </c>
      <c r="W7" s="11">
        <f t="shared" si="2"/>
        <v>2038</v>
      </c>
      <c r="X7" s="11">
        <f t="shared" si="2"/>
        <v>2039</v>
      </c>
      <c r="Y7" s="11">
        <f t="shared" si="2"/>
        <v>2040</v>
      </c>
      <c r="Z7" s="11">
        <f t="shared" si="2"/>
        <v>2041</v>
      </c>
      <c r="AA7" s="11">
        <f t="shared" si="2"/>
        <v>2042</v>
      </c>
      <c r="AB7" s="11">
        <f t="shared" si="2"/>
        <v>2043</v>
      </c>
      <c r="AC7" s="11">
        <f t="shared" si="2"/>
        <v>2044</v>
      </c>
      <c r="AD7" s="11">
        <f t="shared" si="2"/>
        <v>2045</v>
      </c>
      <c r="AE7" s="11">
        <f t="shared" si="2"/>
        <v>2046</v>
      </c>
      <c r="AF7" s="11">
        <f t="shared" si="2"/>
        <v>2047</v>
      </c>
      <c r="AG7" s="11">
        <f t="shared" si="2"/>
        <v>2048</v>
      </c>
      <c r="AH7" s="11">
        <f t="shared" si="2"/>
        <v>2049</v>
      </c>
      <c r="AI7" s="11">
        <f t="shared" si="2"/>
        <v>2050</v>
      </c>
      <c r="AJ7" s="11">
        <f t="shared" si="2"/>
        <v>2051</v>
      </c>
      <c r="AK7" s="11">
        <f t="shared" si="2"/>
        <v>2052</v>
      </c>
      <c r="AL7" s="11">
        <f t="shared" si="2"/>
        <v>2053</v>
      </c>
      <c r="AM7" s="11">
        <f t="shared" si="2"/>
        <v>2054</v>
      </c>
      <c r="AN7" s="39"/>
    </row>
    <row r="8" spans="1:60" ht="35.5" thickBot="1">
      <c r="A8" s="207"/>
      <c r="B8" s="203" t="s">
        <v>67</v>
      </c>
      <c r="C8" s="205"/>
      <c r="D8" s="208" t="s">
        <v>58</v>
      </c>
      <c r="E8" s="205"/>
      <c r="F8" s="205"/>
      <c r="G8" s="205"/>
      <c r="H8" s="208" t="s">
        <v>59</v>
      </c>
      <c r="I8" s="206"/>
      <c r="J8" s="206"/>
      <c r="K8" s="206"/>
      <c r="L8" s="206"/>
      <c r="M8" s="206"/>
      <c r="N8" s="206"/>
      <c r="O8" s="206"/>
      <c r="P8" s="206"/>
      <c r="Q8" s="206"/>
      <c r="R8" s="206"/>
      <c r="S8" s="206"/>
      <c r="T8" s="206"/>
      <c r="U8" s="206"/>
      <c r="V8" s="206"/>
      <c r="W8" s="206"/>
      <c r="X8" s="206"/>
      <c r="Y8" s="206"/>
      <c r="Z8" s="206"/>
      <c r="AA8" s="206"/>
      <c r="AB8" s="206"/>
      <c r="AC8" s="206"/>
      <c r="AD8" s="206"/>
      <c r="AE8" s="206"/>
      <c r="AF8" s="206"/>
      <c r="AG8" s="206"/>
      <c r="AH8" s="206"/>
      <c r="AI8" s="206"/>
      <c r="AJ8" s="206"/>
      <c r="AK8" s="206"/>
      <c r="AL8" s="206"/>
      <c r="AM8" s="206"/>
      <c r="AN8" s="213"/>
      <c r="AO8" s="204"/>
      <c r="AP8" s="204"/>
      <c r="AQ8" s="204"/>
      <c r="AR8" s="204"/>
      <c r="AS8" s="204"/>
      <c r="AT8" s="204"/>
      <c r="AU8" s="204"/>
      <c r="AV8" s="204"/>
      <c r="AW8" s="204"/>
      <c r="AX8" s="204"/>
      <c r="AY8" s="204"/>
      <c r="AZ8" s="204"/>
    </row>
    <row r="9" spans="1:60" ht="31.5">
      <c r="A9" s="9"/>
      <c r="B9" s="209"/>
      <c r="C9" s="209"/>
      <c r="D9" s="210"/>
      <c r="E9" s="209"/>
      <c r="F9" s="211"/>
      <c r="G9" s="209"/>
      <c r="H9" s="210"/>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40"/>
      <c r="AO9" s="40"/>
      <c r="AP9" s="40"/>
      <c r="AQ9" s="40"/>
      <c r="AR9" s="40"/>
      <c r="AS9" s="40"/>
      <c r="AT9" s="40"/>
      <c r="AU9" s="40"/>
      <c r="AV9" s="40"/>
      <c r="AW9" s="40"/>
      <c r="AX9" s="40"/>
      <c r="AY9" s="40"/>
      <c r="AZ9" s="40"/>
      <c r="BA9" s="40"/>
      <c r="BB9" s="40"/>
      <c r="BC9" s="40"/>
      <c r="BD9" s="40"/>
      <c r="BE9" s="40"/>
      <c r="BF9" s="40"/>
      <c r="BG9" s="40"/>
      <c r="BH9" s="40"/>
    </row>
    <row r="10" spans="1:60" ht="31.5">
      <c r="A10" s="9"/>
      <c r="B10" s="40"/>
      <c r="C10" s="149" t="s">
        <v>46</v>
      </c>
      <c r="D10" s="154" t="s">
        <v>68</v>
      </c>
      <c r="E10" s="147"/>
      <c r="F10" s="148"/>
      <c r="G10" s="147"/>
      <c r="H10" s="165" t="e">
        <f>H47</f>
        <v>#DIV/0!</v>
      </c>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row>
    <row r="11" spans="1:60" ht="31.5">
      <c r="A11" s="9"/>
      <c r="B11" s="40"/>
      <c r="C11" s="149" t="s">
        <v>47</v>
      </c>
      <c r="D11" s="154" t="s">
        <v>68</v>
      </c>
      <c r="E11" s="147"/>
      <c r="F11" s="148"/>
      <c r="G11" s="147"/>
      <c r="H11" s="165" t="e">
        <f>H279</f>
        <v>#DIV/0!</v>
      </c>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row>
    <row r="12" spans="1:60" s="35" customFormat="1" ht="32" thickBot="1">
      <c r="B12" s="139"/>
      <c r="C12" s="139"/>
      <c r="D12" s="155"/>
      <c r="E12" s="139"/>
      <c r="F12" s="139"/>
      <c r="G12" s="139"/>
      <c r="H12" s="155"/>
      <c r="I12" s="139"/>
      <c r="J12" s="139"/>
      <c r="K12" s="139"/>
      <c r="L12" s="139"/>
      <c r="M12" s="139"/>
      <c r="N12" s="139"/>
      <c r="O12" s="139"/>
      <c r="P12" s="139"/>
      <c r="Q12" s="139"/>
      <c r="R12" s="139"/>
      <c r="S12" s="139"/>
      <c r="T12" s="139"/>
      <c r="U12" s="139"/>
      <c r="V12" s="139"/>
      <c r="W12" s="139"/>
      <c r="X12" s="139"/>
      <c r="Y12" s="139"/>
      <c r="Z12" s="139"/>
      <c r="AA12" s="139"/>
      <c r="AB12" s="139"/>
      <c r="AC12" s="139"/>
      <c r="AD12" s="139"/>
      <c r="AE12" s="139"/>
      <c r="AF12" s="139"/>
      <c r="AG12" s="139"/>
      <c r="AH12" s="139"/>
      <c r="AI12" s="139"/>
      <c r="AJ12" s="139"/>
      <c r="AK12" s="139"/>
      <c r="AL12" s="139"/>
      <c r="AM12" s="139"/>
      <c r="AP12" s="5"/>
      <c r="AQ12" s="5"/>
    </row>
    <row r="13" spans="1:60" ht="21" customHeight="1">
      <c r="A13" s="9"/>
      <c r="B13" s="40"/>
      <c r="C13" s="42"/>
      <c r="D13" s="156"/>
      <c r="E13" s="42"/>
      <c r="F13" s="43"/>
      <c r="G13" s="42"/>
      <c r="H13" s="156"/>
      <c r="I13" s="42"/>
      <c r="J13" s="42"/>
      <c r="K13" s="42"/>
      <c r="L13" s="42"/>
      <c r="M13" s="42"/>
      <c r="N13" s="42"/>
      <c r="O13" s="42"/>
      <c r="P13" s="42"/>
      <c r="Q13" s="42"/>
      <c r="R13" s="42"/>
      <c r="S13" s="42"/>
      <c r="T13" s="42"/>
      <c r="U13" s="42"/>
      <c r="V13" s="42"/>
      <c r="W13" s="42"/>
      <c r="X13" s="42"/>
      <c r="Y13" s="42"/>
      <c r="Z13" s="42"/>
      <c r="AA13" s="42"/>
      <c r="AB13" s="42"/>
      <c r="AC13" s="42"/>
      <c r="AD13" s="42"/>
      <c r="AE13" s="42"/>
      <c r="AF13" s="42"/>
      <c r="AG13" s="42"/>
      <c r="AH13" s="40"/>
      <c r="AI13" s="40"/>
      <c r="AJ13" s="40"/>
      <c r="AK13" s="40"/>
      <c r="AL13" s="40"/>
      <c r="AM13" s="40"/>
      <c r="AN13" s="40"/>
      <c r="AO13" s="40"/>
      <c r="AP13" s="40"/>
      <c r="AQ13" s="40"/>
      <c r="AR13" s="40"/>
      <c r="AS13" s="40"/>
      <c r="AT13" s="40"/>
      <c r="AU13" s="40"/>
      <c r="AV13" s="40"/>
      <c r="AW13" s="40"/>
      <c r="AX13" s="40"/>
      <c r="AY13" s="40"/>
      <c r="AZ13" s="40"/>
      <c r="BA13" s="40"/>
      <c r="BB13" s="40"/>
      <c r="BC13" s="40"/>
      <c r="BD13" s="40"/>
      <c r="BE13" s="40"/>
      <c r="BF13" s="40"/>
      <c r="BG13" s="40"/>
      <c r="BH13" s="40"/>
    </row>
    <row r="14" spans="1:60" s="9" customFormat="1">
      <c r="C14" s="12" t="s">
        <v>69</v>
      </c>
      <c r="D14" s="16" t="s">
        <v>43</v>
      </c>
      <c r="F14" s="34"/>
      <c r="H14" s="16"/>
      <c r="J14" s="44">
        <f>INDEX(demand,MATCH($C14,demandnames,0),MATCH(J$7,years,0))</f>
        <v>0</v>
      </c>
      <c r="K14" s="44">
        <f t="shared" ref="K14:S16" si="3">INDEX(demand,MATCH($C14,demandnames,0),MATCH(K$7,years,0))</f>
        <v>0</v>
      </c>
      <c r="L14" s="44">
        <f t="shared" si="3"/>
        <v>0</v>
      </c>
      <c r="M14" s="44">
        <f t="shared" si="3"/>
        <v>0</v>
      </c>
      <c r="N14" s="44">
        <f t="shared" si="3"/>
        <v>0</v>
      </c>
      <c r="O14" s="44">
        <f t="shared" si="3"/>
        <v>0</v>
      </c>
      <c r="P14" s="44">
        <f t="shared" si="3"/>
        <v>0</v>
      </c>
      <c r="Q14" s="44">
        <f t="shared" si="3"/>
        <v>0</v>
      </c>
      <c r="R14" s="44">
        <f t="shared" si="3"/>
        <v>0</v>
      </c>
      <c r="S14" s="44">
        <f t="shared" si="3"/>
        <v>0</v>
      </c>
      <c r="T14" s="44">
        <f t="shared" ref="T14:AC16" si="4">INDEX(demand,MATCH($C14,demandnames,0),MATCH(T$7,years,0))</f>
        <v>0</v>
      </c>
      <c r="U14" s="44">
        <f t="shared" si="4"/>
        <v>0</v>
      </c>
      <c r="V14" s="44">
        <f t="shared" si="4"/>
        <v>0</v>
      </c>
      <c r="W14" s="44">
        <f t="shared" si="4"/>
        <v>0</v>
      </c>
      <c r="X14" s="44">
        <f t="shared" si="4"/>
        <v>0</v>
      </c>
      <c r="Y14" s="44">
        <f t="shared" si="4"/>
        <v>0</v>
      </c>
      <c r="Z14" s="44">
        <f t="shared" si="4"/>
        <v>0</v>
      </c>
      <c r="AA14" s="44">
        <f t="shared" si="4"/>
        <v>0</v>
      </c>
      <c r="AB14" s="44">
        <f t="shared" si="4"/>
        <v>0</v>
      </c>
      <c r="AC14" s="44">
        <f t="shared" si="4"/>
        <v>0</v>
      </c>
      <c r="AD14" s="44">
        <f t="shared" ref="AD14:AM16" si="5">INDEX(demand,MATCH($C14,demandnames,0),MATCH(AD$7,years,0))</f>
        <v>0</v>
      </c>
      <c r="AE14" s="44">
        <f t="shared" si="5"/>
        <v>0</v>
      </c>
      <c r="AF14" s="44">
        <f t="shared" si="5"/>
        <v>0</v>
      </c>
      <c r="AG14" s="44">
        <f t="shared" si="5"/>
        <v>0</v>
      </c>
      <c r="AH14" s="44">
        <f t="shared" si="5"/>
        <v>0</v>
      </c>
      <c r="AI14" s="44">
        <f t="shared" si="5"/>
        <v>0</v>
      </c>
      <c r="AJ14" s="44">
        <f t="shared" si="5"/>
        <v>0</v>
      </c>
      <c r="AK14" s="44">
        <f t="shared" si="5"/>
        <v>0</v>
      </c>
      <c r="AL14" s="44">
        <f t="shared" si="5"/>
        <v>0</v>
      </c>
      <c r="AM14" s="44">
        <f t="shared" si="5"/>
        <v>0</v>
      </c>
    </row>
    <row r="15" spans="1:60" s="9" customFormat="1">
      <c r="C15" s="9" t="s">
        <v>70</v>
      </c>
      <c r="D15" s="16" t="s">
        <v>43</v>
      </c>
      <c r="F15" s="34"/>
      <c r="H15" s="16"/>
      <c r="J15" s="44">
        <f>INDEX(demand,MATCH($C15,demandnames,0),MATCH(J$7,years,0))</f>
        <v>0</v>
      </c>
      <c r="K15" s="44">
        <f t="shared" si="3"/>
        <v>0</v>
      </c>
      <c r="L15" s="44">
        <f t="shared" si="3"/>
        <v>0</v>
      </c>
      <c r="M15" s="44">
        <f t="shared" si="3"/>
        <v>0</v>
      </c>
      <c r="N15" s="44">
        <f t="shared" si="3"/>
        <v>0</v>
      </c>
      <c r="O15" s="44">
        <f t="shared" si="3"/>
        <v>0</v>
      </c>
      <c r="P15" s="44">
        <f t="shared" si="3"/>
        <v>0</v>
      </c>
      <c r="Q15" s="44">
        <f t="shared" si="3"/>
        <v>0</v>
      </c>
      <c r="R15" s="44">
        <f t="shared" si="3"/>
        <v>0</v>
      </c>
      <c r="S15" s="44">
        <f t="shared" si="3"/>
        <v>0</v>
      </c>
      <c r="T15" s="44">
        <f t="shared" si="4"/>
        <v>0</v>
      </c>
      <c r="U15" s="44">
        <f t="shared" si="4"/>
        <v>0</v>
      </c>
      <c r="V15" s="44">
        <f t="shared" si="4"/>
        <v>0</v>
      </c>
      <c r="W15" s="44">
        <f t="shared" si="4"/>
        <v>0</v>
      </c>
      <c r="X15" s="44">
        <f t="shared" si="4"/>
        <v>0</v>
      </c>
      <c r="Y15" s="44">
        <f t="shared" si="4"/>
        <v>0</v>
      </c>
      <c r="Z15" s="44">
        <f t="shared" si="4"/>
        <v>0</v>
      </c>
      <c r="AA15" s="44">
        <f t="shared" si="4"/>
        <v>0</v>
      </c>
      <c r="AB15" s="44">
        <f t="shared" si="4"/>
        <v>0</v>
      </c>
      <c r="AC15" s="44">
        <f t="shared" si="4"/>
        <v>0</v>
      </c>
      <c r="AD15" s="44">
        <f t="shared" si="5"/>
        <v>0</v>
      </c>
      <c r="AE15" s="44">
        <f t="shared" si="5"/>
        <v>0</v>
      </c>
      <c r="AF15" s="44">
        <f t="shared" si="5"/>
        <v>0</v>
      </c>
      <c r="AG15" s="44">
        <f t="shared" si="5"/>
        <v>0</v>
      </c>
      <c r="AH15" s="44">
        <f t="shared" si="5"/>
        <v>0</v>
      </c>
      <c r="AI15" s="44">
        <f t="shared" si="5"/>
        <v>0</v>
      </c>
      <c r="AJ15" s="44">
        <f t="shared" si="5"/>
        <v>0</v>
      </c>
      <c r="AK15" s="44">
        <f t="shared" si="5"/>
        <v>0</v>
      </c>
      <c r="AL15" s="44">
        <f t="shared" si="5"/>
        <v>0</v>
      </c>
      <c r="AM15" s="44">
        <f t="shared" si="5"/>
        <v>0</v>
      </c>
    </row>
    <row r="16" spans="1:60" ht="23.15" customHeight="1">
      <c r="A16" s="9"/>
      <c r="C16" s="9" t="s">
        <v>71</v>
      </c>
      <c r="D16" s="16" t="s">
        <v>43</v>
      </c>
      <c r="E16" s="42"/>
      <c r="F16" s="43"/>
      <c r="G16" s="42"/>
      <c r="H16" s="156"/>
      <c r="I16" s="42"/>
      <c r="J16" s="44">
        <f>INDEX(demand,MATCH($C16,demandnames,0),MATCH(J$7,years,0))</f>
        <v>0</v>
      </c>
      <c r="K16" s="44">
        <f t="shared" si="3"/>
        <v>0</v>
      </c>
      <c r="L16" s="44">
        <f t="shared" si="3"/>
        <v>0</v>
      </c>
      <c r="M16" s="44">
        <f t="shared" si="3"/>
        <v>0</v>
      </c>
      <c r="N16" s="44">
        <f t="shared" si="3"/>
        <v>0</v>
      </c>
      <c r="O16" s="44">
        <f t="shared" si="3"/>
        <v>0</v>
      </c>
      <c r="P16" s="44">
        <f t="shared" si="3"/>
        <v>0</v>
      </c>
      <c r="Q16" s="44">
        <f t="shared" si="3"/>
        <v>0</v>
      </c>
      <c r="R16" s="44">
        <f t="shared" si="3"/>
        <v>0</v>
      </c>
      <c r="S16" s="44">
        <f t="shared" si="3"/>
        <v>0</v>
      </c>
      <c r="T16" s="44">
        <f t="shared" si="4"/>
        <v>0</v>
      </c>
      <c r="U16" s="44">
        <f t="shared" si="4"/>
        <v>0</v>
      </c>
      <c r="V16" s="44">
        <f t="shared" si="4"/>
        <v>0</v>
      </c>
      <c r="W16" s="44">
        <f t="shared" si="4"/>
        <v>0</v>
      </c>
      <c r="X16" s="44">
        <f t="shared" si="4"/>
        <v>0</v>
      </c>
      <c r="Y16" s="44">
        <f t="shared" si="4"/>
        <v>0</v>
      </c>
      <c r="Z16" s="44">
        <f t="shared" si="4"/>
        <v>0</v>
      </c>
      <c r="AA16" s="44">
        <f t="shared" si="4"/>
        <v>0</v>
      </c>
      <c r="AB16" s="44">
        <f t="shared" si="4"/>
        <v>0</v>
      </c>
      <c r="AC16" s="44">
        <f t="shared" si="4"/>
        <v>0</v>
      </c>
      <c r="AD16" s="44">
        <f t="shared" si="5"/>
        <v>0</v>
      </c>
      <c r="AE16" s="44">
        <f t="shared" si="5"/>
        <v>0</v>
      </c>
      <c r="AF16" s="44">
        <f t="shared" si="5"/>
        <v>0</v>
      </c>
      <c r="AG16" s="44">
        <f t="shared" si="5"/>
        <v>0</v>
      </c>
      <c r="AH16" s="44">
        <f t="shared" si="5"/>
        <v>0</v>
      </c>
      <c r="AI16" s="44">
        <f t="shared" si="5"/>
        <v>0</v>
      </c>
      <c r="AJ16" s="44">
        <f t="shared" si="5"/>
        <v>0</v>
      </c>
      <c r="AK16" s="44">
        <f t="shared" si="5"/>
        <v>0</v>
      </c>
      <c r="AL16" s="44">
        <f t="shared" si="5"/>
        <v>0</v>
      </c>
      <c r="AM16" s="44">
        <f t="shared" si="5"/>
        <v>0</v>
      </c>
      <c r="AN16" s="40"/>
      <c r="AO16" s="40"/>
      <c r="AP16" s="40"/>
      <c r="AQ16" s="40"/>
      <c r="AR16" s="40"/>
      <c r="AS16" s="40"/>
      <c r="AT16" s="40"/>
      <c r="AU16" s="40"/>
      <c r="AV16" s="40"/>
      <c r="AW16" s="40"/>
      <c r="AX16" s="40"/>
      <c r="AY16" s="40"/>
      <c r="AZ16" s="40"/>
      <c r="BA16" s="40"/>
      <c r="BB16" s="40"/>
      <c r="BC16" s="40"/>
      <c r="BD16" s="40"/>
      <c r="BE16" s="40"/>
      <c r="BF16" s="40"/>
      <c r="BG16" s="40"/>
      <c r="BH16" s="40"/>
    </row>
    <row r="17" spans="1:60" ht="28" customHeight="1">
      <c r="A17" s="9"/>
      <c r="B17" s="40"/>
      <c r="C17" s="42"/>
      <c r="D17" s="153"/>
      <c r="E17" s="40"/>
      <c r="F17" s="41"/>
      <c r="G17" s="40"/>
      <c r="H17" s="166"/>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c r="AI17" s="40"/>
      <c r="AJ17" s="40"/>
      <c r="AK17" s="40"/>
      <c r="AL17" s="40"/>
      <c r="AM17" s="40"/>
      <c r="AN17" s="40"/>
      <c r="AO17" s="40"/>
      <c r="AP17" s="40"/>
      <c r="AQ17" s="40"/>
      <c r="AR17" s="40"/>
      <c r="AS17" s="40"/>
      <c r="AT17" s="40"/>
      <c r="AU17" s="40"/>
      <c r="AV17" s="40"/>
      <c r="AW17" s="40"/>
      <c r="AX17" s="40"/>
      <c r="AY17" s="40"/>
      <c r="AZ17" s="40"/>
      <c r="BA17" s="40"/>
      <c r="BB17" s="40"/>
      <c r="BC17" s="40"/>
      <c r="BD17" s="40"/>
      <c r="BE17" s="40"/>
      <c r="BF17" s="40"/>
      <c r="BG17" s="40"/>
      <c r="BH17" s="40"/>
    </row>
    <row r="18" spans="1:60" s="9" customFormat="1">
      <c r="C18" s="12" t="s">
        <v>72</v>
      </c>
      <c r="D18" s="16" t="s">
        <v>43</v>
      </c>
      <c r="F18" s="34"/>
      <c r="H18" s="16"/>
      <c r="J18" s="45">
        <f>SUM(J66,J84,J102,J120,J138,J156)</f>
        <v>0</v>
      </c>
      <c r="K18" s="45">
        <f t="shared" ref="K18:AM18" si="6">SUM(K66,K84,K102,K120,K138,K156)</f>
        <v>0</v>
      </c>
      <c r="L18" s="45">
        <f t="shared" si="6"/>
        <v>0</v>
      </c>
      <c r="M18" s="45">
        <f t="shared" si="6"/>
        <v>0</v>
      </c>
      <c r="N18" s="45">
        <f t="shared" si="6"/>
        <v>0</v>
      </c>
      <c r="O18" s="45">
        <f t="shared" si="6"/>
        <v>0</v>
      </c>
      <c r="P18" s="45">
        <f t="shared" si="6"/>
        <v>0</v>
      </c>
      <c r="Q18" s="45">
        <f t="shared" si="6"/>
        <v>0</v>
      </c>
      <c r="R18" s="45">
        <f t="shared" si="6"/>
        <v>0</v>
      </c>
      <c r="S18" s="45">
        <f t="shared" si="6"/>
        <v>0</v>
      </c>
      <c r="T18" s="45">
        <f t="shared" si="6"/>
        <v>0</v>
      </c>
      <c r="U18" s="45">
        <f t="shared" si="6"/>
        <v>0</v>
      </c>
      <c r="V18" s="45">
        <f t="shared" si="6"/>
        <v>0</v>
      </c>
      <c r="W18" s="45">
        <f t="shared" si="6"/>
        <v>0</v>
      </c>
      <c r="X18" s="45">
        <f t="shared" si="6"/>
        <v>0</v>
      </c>
      <c r="Y18" s="45">
        <f t="shared" si="6"/>
        <v>0</v>
      </c>
      <c r="Z18" s="45">
        <f t="shared" si="6"/>
        <v>0</v>
      </c>
      <c r="AA18" s="45">
        <f t="shared" si="6"/>
        <v>0</v>
      </c>
      <c r="AB18" s="45">
        <f t="shared" si="6"/>
        <v>0</v>
      </c>
      <c r="AC18" s="45">
        <f t="shared" si="6"/>
        <v>0</v>
      </c>
      <c r="AD18" s="45">
        <f t="shared" si="6"/>
        <v>0</v>
      </c>
      <c r="AE18" s="45">
        <f t="shared" si="6"/>
        <v>0</v>
      </c>
      <c r="AF18" s="45">
        <f t="shared" si="6"/>
        <v>0</v>
      </c>
      <c r="AG18" s="45">
        <f t="shared" si="6"/>
        <v>0</v>
      </c>
      <c r="AH18" s="45">
        <f t="shared" si="6"/>
        <v>0</v>
      </c>
      <c r="AI18" s="45">
        <f t="shared" si="6"/>
        <v>0</v>
      </c>
      <c r="AJ18" s="45">
        <f t="shared" si="6"/>
        <v>0</v>
      </c>
      <c r="AK18" s="45">
        <f t="shared" si="6"/>
        <v>0</v>
      </c>
      <c r="AL18" s="45">
        <f t="shared" si="6"/>
        <v>0</v>
      </c>
      <c r="AM18" s="45">
        <f t="shared" si="6"/>
        <v>0</v>
      </c>
    </row>
    <row r="19" spans="1:60" s="9" customFormat="1">
      <c r="C19" s="9" t="s">
        <v>73</v>
      </c>
      <c r="D19" s="16" t="s">
        <v>43</v>
      </c>
      <c r="F19" s="34"/>
      <c r="H19" s="16"/>
      <c r="J19" s="45">
        <f>SUM(J410,J428,J446,J464,J482,J500)</f>
        <v>0</v>
      </c>
      <c r="K19" s="45">
        <f t="shared" ref="K19:AM19" si="7">SUM(K410,K428,K446,K464,K482,K500)</f>
        <v>0</v>
      </c>
      <c r="L19" s="45">
        <f t="shared" si="7"/>
        <v>0</v>
      </c>
      <c r="M19" s="45">
        <f t="shared" si="7"/>
        <v>0</v>
      </c>
      <c r="N19" s="45">
        <f t="shared" si="7"/>
        <v>0</v>
      </c>
      <c r="O19" s="45">
        <f t="shared" si="7"/>
        <v>0</v>
      </c>
      <c r="P19" s="45">
        <f t="shared" si="7"/>
        <v>0</v>
      </c>
      <c r="Q19" s="45">
        <f t="shared" si="7"/>
        <v>0</v>
      </c>
      <c r="R19" s="45">
        <f t="shared" si="7"/>
        <v>0</v>
      </c>
      <c r="S19" s="45">
        <f t="shared" si="7"/>
        <v>0</v>
      </c>
      <c r="T19" s="45">
        <f t="shared" si="7"/>
        <v>0</v>
      </c>
      <c r="U19" s="45">
        <f t="shared" si="7"/>
        <v>0</v>
      </c>
      <c r="V19" s="45">
        <f t="shared" si="7"/>
        <v>0</v>
      </c>
      <c r="W19" s="45">
        <f t="shared" si="7"/>
        <v>0</v>
      </c>
      <c r="X19" s="45">
        <f t="shared" si="7"/>
        <v>0</v>
      </c>
      <c r="Y19" s="45">
        <f t="shared" si="7"/>
        <v>0</v>
      </c>
      <c r="Z19" s="45">
        <f t="shared" si="7"/>
        <v>0</v>
      </c>
      <c r="AA19" s="45">
        <f t="shared" si="7"/>
        <v>0</v>
      </c>
      <c r="AB19" s="45">
        <f t="shared" si="7"/>
        <v>0</v>
      </c>
      <c r="AC19" s="45">
        <f t="shared" si="7"/>
        <v>0</v>
      </c>
      <c r="AD19" s="45">
        <f t="shared" si="7"/>
        <v>0</v>
      </c>
      <c r="AE19" s="45">
        <f t="shared" si="7"/>
        <v>0</v>
      </c>
      <c r="AF19" s="45">
        <f t="shared" si="7"/>
        <v>0</v>
      </c>
      <c r="AG19" s="45">
        <f t="shared" si="7"/>
        <v>0</v>
      </c>
      <c r="AH19" s="45">
        <f t="shared" si="7"/>
        <v>0</v>
      </c>
      <c r="AI19" s="45">
        <f t="shared" si="7"/>
        <v>0</v>
      </c>
      <c r="AJ19" s="45">
        <f t="shared" si="7"/>
        <v>0</v>
      </c>
      <c r="AK19" s="45">
        <f t="shared" si="7"/>
        <v>0</v>
      </c>
      <c r="AL19" s="45">
        <f t="shared" si="7"/>
        <v>0</v>
      </c>
      <c r="AM19" s="45">
        <f t="shared" si="7"/>
        <v>0</v>
      </c>
    </row>
    <row r="20" spans="1:60" ht="31.5">
      <c r="A20" s="9"/>
      <c r="B20" s="40"/>
      <c r="C20" s="42"/>
      <c r="D20" s="153"/>
      <c r="E20" s="40"/>
      <c r="F20" s="41"/>
      <c r="G20" s="40"/>
      <c r="H20" s="166"/>
      <c r="I20" s="40"/>
      <c r="J20" s="40"/>
      <c r="K20" s="40"/>
      <c r="L20" s="40"/>
      <c r="M20" s="40"/>
      <c r="N20" s="40"/>
      <c r="O20" s="40"/>
      <c r="P20" s="40"/>
      <c r="Q20" s="40"/>
      <c r="R20" s="40"/>
      <c r="S20" s="40"/>
      <c r="T20" s="40"/>
      <c r="U20" s="40"/>
      <c r="V20" s="40"/>
      <c r="W20" s="40"/>
      <c r="X20" s="40"/>
      <c r="Y20" s="40"/>
      <c r="Z20" s="40"/>
      <c r="AA20" s="40"/>
      <c r="AB20" s="40"/>
      <c r="AC20" s="40"/>
      <c r="AD20" s="40"/>
      <c r="AE20" s="40"/>
      <c r="AF20" s="40"/>
      <c r="AG20" s="40"/>
      <c r="AH20" s="40"/>
      <c r="AI20" s="40"/>
      <c r="AJ20" s="40"/>
      <c r="AK20" s="40"/>
      <c r="AL20" s="40"/>
      <c r="AM20" s="40"/>
      <c r="AN20" s="40"/>
      <c r="AO20" s="40"/>
      <c r="AP20" s="40"/>
      <c r="AQ20" s="40"/>
      <c r="AR20" s="40"/>
      <c r="AS20" s="40"/>
      <c r="AT20" s="40"/>
      <c r="AU20" s="40"/>
      <c r="AV20" s="40"/>
      <c r="AW20" s="40"/>
      <c r="AX20" s="40"/>
      <c r="AY20" s="40"/>
      <c r="AZ20" s="40"/>
      <c r="BA20" s="40"/>
      <c r="BB20" s="40"/>
      <c r="BC20" s="40"/>
      <c r="BD20" s="40"/>
      <c r="BE20" s="40"/>
      <c r="BF20" s="40"/>
      <c r="BG20" s="40"/>
      <c r="BH20" s="40"/>
    </row>
    <row r="21" spans="1:60" ht="31.5">
      <c r="A21" s="9"/>
      <c r="B21" s="40"/>
      <c r="C21" s="42"/>
      <c r="D21" s="153"/>
      <c r="E21" s="40"/>
      <c r="F21" s="41"/>
      <c r="G21" s="40"/>
      <c r="H21" s="166"/>
      <c r="I21" s="40"/>
      <c r="J21" s="40"/>
      <c r="K21" s="40"/>
      <c r="L21" s="40"/>
      <c r="M21" s="40"/>
      <c r="N21" s="40"/>
      <c r="O21" s="40"/>
      <c r="P21" s="40"/>
      <c r="Q21" s="40"/>
      <c r="R21" s="40"/>
      <c r="S21" s="40"/>
      <c r="T21" s="40"/>
      <c r="U21" s="40"/>
      <c r="V21" s="40"/>
      <c r="W21" s="40"/>
      <c r="X21" s="40"/>
      <c r="Y21" s="40"/>
      <c r="Z21" s="40"/>
      <c r="AA21" s="40"/>
      <c r="AB21" s="40"/>
      <c r="AC21" s="40"/>
      <c r="AD21" s="40"/>
      <c r="AE21" s="40"/>
      <c r="AF21" s="40"/>
      <c r="AG21" s="40"/>
      <c r="AH21" s="40"/>
      <c r="AI21" s="40"/>
      <c r="AJ21" s="40"/>
      <c r="AK21" s="40"/>
      <c r="AL21" s="40"/>
      <c r="AM21" s="40"/>
      <c r="AN21" s="40"/>
      <c r="AO21" s="40"/>
      <c r="AP21" s="40"/>
      <c r="AQ21" s="40"/>
      <c r="AR21" s="40"/>
      <c r="AS21" s="40"/>
      <c r="AT21" s="40"/>
      <c r="AU21" s="40"/>
      <c r="AV21" s="40"/>
      <c r="AW21" s="40"/>
      <c r="AX21" s="40"/>
      <c r="AY21" s="40"/>
      <c r="AZ21" s="40"/>
      <c r="BA21" s="40"/>
      <c r="BB21" s="40"/>
      <c r="BC21" s="40"/>
      <c r="BD21" s="40"/>
      <c r="BE21" s="40"/>
      <c r="BF21" s="40"/>
      <c r="BG21" s="40"/>
      <c r="BH21" s="40"/>
    </row>
    <row r="23" spans="1:60" ht="31.5">
      <c r="A23" s="9"/>
      <c r="B23" s="40"/>
      <c r="C23" s="42"/>
      <c r="D23" s="153"/>
      <c r="E23" s="40"/>
      <c r="F23" s="41"/>
      <c r="G23" s="40"/>
      <c r="H23" s="166"/>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0"/>
      <c r="BD23" s="40"/>
      <c r="BE23" s="40"/>
      <c r="BF23" s="40"/>
      <c r="BG23" s="40"/>
      <c r="BH23" s="40"/>
    </row>
    <row r="24" spans="1:60" ht="31.5">
      <c r="A24" s="9"/>
      <c r="B24" s="40"/>
      <c r="C24" s="42"/>
      <c r="D24" s="153"/>
      <c r="E24" s="40"/>
      <c r="F24" s="41"/>
      <c r="G24" s="40"/>
      <c r="H24" s="166"/>
      <c r="I24" s="40"/>
      <c r="J24" s="40"/>
      <c r="K24" s="40"/>
      <c r="L24" s="40"/>
      <c r="M24" s="40"/>
      <c r="N24" s="40"/>
      <c r="O24" s="40"/>
      <c r="P24" s="40"/>
      <c r="Q24" s="40"/>
      <c r="R24" s="40"/>
      <c r="S24" s="40"/>
      <c r="T24" s="40"/>
      <c r="U24" s="40"/>
      <c r="V24" s="40"/>
      <c r="W24" s="40"/>
      <c r="X24" s="40"/>
      <c r="Y24" s="40"/>
      <c r="Z24" s="40"/>
      <c r="AA24" s="40"/>
      <c r="AB24" s="40"/>
      <c r="AC24" s="40"/>
      <c r="AD24" s="40"/>
      <c r="AE24" s="40"/>
      <c r="AF24" s="40"/>
      <c r="AG24" s="40"/>
      <c r="AH24" s="40"/>
      <c r="AI24" s="40"/>
      <c r="AJ24" s="40"/>
      <c r="AK24" s="40"/>
      <c r="AL24" s="40"/>
      <c r="AM24" s="40"/>
      <c r="AN24" s="40"/>
      <c r="AO24" s="40"/>
      <c r="AP24" s="40"/>
      <c r="AQ24" s="40"/>
      <c r="AR24" s="40"/>
      <c r="AS24" s="40"/>
      <c r="AT24" s="40"/>
      <c r="AU24" s="40"/>
      <c r="AV24" s="40"/>
      <c r="AW24" s="40"/>
      <c r="AX24" s="40"/>
      <c r="AY24" s="40"/>
      <c r="AZ24" s="40"/>
      <c r="BA24" s="40"/>
      <c r="BB24" s="40"/>
      <c r="BC24" s="40"/>
      <c r="BD24" s="40"/>
      <c r="BE24" s="40"/>
      <c r="BF24" s="40"/>
      <c r="BG24" s="40"/>
      <c r="BH24" s="40"/>
    </row>
    <row r="25" spans="1:60" ht="31.5">
      <c r="A25" s="9"/>
      <c r="B25" s="40"/>
      <c r="C25" s="42"/>
      <c r="D25" s="153"/>
      <c r="E25" s="40"/>
      <c r="F25" s="41"/>
      <c r="G25" s="40"/>
      <c r="H25" s="166"/>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row>
    <row r="26" spans="1:60" ht="31.5">
      <c r="A26" s="9"/>
      <c r="B26" s="40"/>
      <c r="C26" s="42"/>
      <c r="D26" s="153"/>
      <c r="E26" s="40"/>
      <c r="F26" s="41"/>
      <c r="G26" s="40"/>
      <c r="H26" s="166"/>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row>
    <row r="27" spans="1:60" ht="31.5">
      <c r="A27" s="9"/>
      <c r="B27" s="40"/>
      <c r="C27" s="42"/>
      <c r="D27" s="153"/>
      <c r="E27" s="40"/>
      <c r="F27" s="41"/>
      <c r="G27" s="40"/>
      <c r="H27" s="166"/>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40"/>
      <c r="AZ27" s="40"/>
      <c r="BA27" s="40"/>
      <c r="BB27" s="40"/>
      <c r="BC27" s="40"/>
      <c r="BD27" s="40"/>
      <c r="BE27" s="40"/>
      <c r="BF27" s="40"/>
      <c r="BG27" s="40"/>
      <c r="BH27" s="40"/>
    </row>
    <row r="28" spans="1:60" ht="31.5">
      <c r="A28" s="9"/>
      <c r="B28" s="40"/>
      <c r="C28" s="42"/>
      <c r="D28" s="153"/>
      <c r="E28" s="40"/>
      <c r="F28" s="41"/>
      <c r="G28" s="40"/>
      <c r="H28" s="166"/>
      <c r="I28" s="40"/>
      <c r="J28" s="40"/>
      <c r="K28" s="40"/>
      <c r="L28" s="40"/>
      <c r="M28" s="40"/>
      <c r="N28" s="40"/>
      <c r="O28" s="40"/>
      <c r="P28" s="40"/>
      <c r="Q28" s="40"/>
      <c r="R28" s="40"/>
      <c r="S28" s="40"/>
      <c r="T28" s="40"/>
      <c r="U28" s="40"/>
      <c r="V28" s="40"/>
      <c r="W28" s="40"/>
      <c r="X28" s="40"/>
      <c r="Y28" s="40"/>
      <c r="Z28" s="40"/>
      <c r="AA28" s="40"/>
      <c r="AB28" s="40"/>
      <c r="AC28" s="40"/>
      <c r="AD28" s="40"/>
      <c r="AE28" s="40"/>
      <c r="AF28" s="40"/>
      <c r="AG28" s="40"/>
      <c r="AH28" s="40"/>
      <c r="AI28" s="40"/>
      <c r="AJ28" s="40"/>
      <c r="AK28" s="40"/>
      <c r="AL28" s="40"/>
      <c r="AM28" s="40"/>
      <c r="AN28" s="40"/>
      <c r="AO28" s="40"/>
      <c r="AP28" s="40"/>
      <c r="AQ28" s="40"/>
      <c r="AR28" s="40"/>
      <c r="AS28" s="40"/>
      <c r="AT28" s="40"/>
      <c r="AU28" s="40"/>
      <c r="AV28" s="40"/>
      <c r="AW28" s="40"/>
      <c r="AX28" s="40"/>
      <c r="AY28" s="40"/>
      <c r="AZ28" s="40"/>
      <c r="BA28" s="40"/>
      <c r="BB28" s="40"/>
      <c r="BC28" s="40"/>
      <c r="BD28" s="40"/>
      <c r="BE28" s="40"/>
      <c r="BF28" s="40"/>
      <c r="BG28" s="40"/>
      <c r="BH28" s="40"/>
    </row>
    <row r="29" spans="1:60" ht="31.5">
      <c r="A29" s="9"/>
      <c r="B29" s="40"/>
      <c r="C29" s="42"/>
      <c r="D29" s="153"/>
      <c r="E29" s="40"/>
      <c r="F29" s="41"/>
      <c r="G29" s="40"/>
      <c r="H29" s="166"/>
      <c r="I29" s="40"/>
      <c r="J29" s="40"/>
      <c r="K29" s="40"/>
      <c r="L29" s="40"/>
      <c r="M29" s="40"/>
      <c r="N29" s="40"/>
      <c r="O29" s="40"/>
      <c r="P29" s="40"/>
      <c r="Q29" s="40"/>
      <c r="R29" s="40"/>
      <c r="S29" s="40"/>
      <c r="T29" s="40"/>
      <c r="U29" s="40"/>
      <c r="V29" s="40"/>
      <c r="W29" s="40"/>
      <c r="X29" s="40"/>
      <c r="Y29" s="40"/>
      <c r="Z29" s="40"/>
      <c r="AA29" s="40"/>
      <c r="AB29" s="40"/>
      <c r="AC29" s="40"/>
      <c r="AD29" s="40"/>
      <c r="AE29" s="40"/>
      <c r="AF29" s="40"/>
      <c r="AG29" s="40"/>
      <c r="AH29" s="40"/>
      <c r="AI29" s="40"/>
      <c r="AJ29" s="40"/>
      <c r="AK29" s="40"/>
      <c r="AL29" s="40"/>
      <c r="AM29" s="40"/>
      <c r="AN29" s="40"/>
      <c r="AO29" s="40"/>
      <c r="AP29" s="40"/>
      <c r="AQ29" s="40"/>
      <c r="AR29" s="40"/>
      <c r="AS29" s="40"/>
      <c r="AT29" s="40"/>
      <c r="AU29" s="40"/>
      <c r="AV29" s="40"/>
      <c r="AW29" s="40"/>
      <c r="AX29" s="40"/>
      <c r="AY29" s="40"/>
      <c r="AZ29" s="40"/>
      <c r="BA29" s="40"/>
      <c r="BB29" s="40"/>
      <c r="BC29" s="40"/>
      <c r="BD29" s="40"/>
      <c r="BE29" s="40"/>
      <c r="BF29" s="40"/>
      <c r="BG29" s="40"/>
      <c r="BH29" s="40"/>
    </row>
    <row r="30" spans="1:60" ht="31.5">
      <c r="A30" s="9"/>
      <c r="B30" s="40"/>
      <c r="C30" s="42"/>
      <c r="D30" s="153"/>
      <c r="E30" s="40"/>
      <c r="F30" s="41"/>
      <c r="G30" s="40"/>
      <c r="H30" s="166"/>
      <c r="I30" s="40"/>
      <c r="J30" s="40"/>
      <c r="K30" s="40"/>
      <c r="L30" s="40"/>
      <c r="M30" s="40"/>
      <c r="N30" s="40"/>
      <c r="O30" s="40"/>
      <c r="P30" s="40"/>
      <c r="Q30" s="40"/>
      <c r="R30" s="40"/>
      <c r="S30" s="40"/>
      <c r="T30" s="40"/>
      <c r="U30" s="40"/>
      <c r="V30" s="40"/>
      <c r="W30" s="40"/>
      <c r="X30" s="40"/>
      <c r="Y30" s="40"/>
      <c r="Z30" s="40"/>
      <c r="AA30" s="40"/>
      <c r="AB30" s="40"/>
      <c r="AC30" s="40"/>
      <c r="AD30" s="40"/>
      <c r="AE30" s="40"/>
      <c r="AF30" s="40"/>
      <c r="AG30" s="40"/>
      <c r="AH30" s="40"/>
      <c r="AI30" s="40"/>
      <c r="AJ30" s="40"/>
      <c r="AK30" s="40"/>
      <c r="AL30" s="40"/>
      <c r="AM30" s="40"/>
      <c r="AN30" s="40"/>
      <c r="AO30" s="40"/>
      <c r="AP30" s="40"/>
      <c r="AQ30" s="40"/>
      <c r="AR30" s="40"/>
      <c r="AS30" s="40"/>
      <c r="AT30" s="40"/>
      <c r="AU30" s="40"/>
      <c r="AV30" s="40"/>
      <c r="AW30" s="40"/>
      <c r="AX30" s="40"/>
      <c r="AY30" s="40"/>
      <c r="AZ30" s="40"/>
      <c r="BA30" s="40"/>
      <c r="BB30" s="40"/>
      <c r="BC30" s="40"/>
      <c r="BD30" s="40"/>
      <c r="BE30" s="40"/>
      <c r="BF30" s="40"/>
      <c r="BG30" s="40"/>
      <c r="BH30" s="40"/>
    </row>
    <row r="31" spans="1:60" ht="31.5">
      <c r="A31" s="9"/>
      <c r="B31" s="40"/>
      <c r="C31" s="42"/>
      <c r="D31" s="153"/>
      <c r="E31" s="40"/>
      <c r="F31" s="41"/>
      <c r="G31" s="40"/>
      <c r="H31" s="166"/>
      <c r="I31" s="40"/>
      <c r="J31" s="40"/>
      <c r="K31" s="40"/>
      <c r="L31" s="40"/>
      <c r="M31" s="40"/>
      <c r="N31" s="40"/>
      <c r="O31" s="40"/>
      <c r="P31" s="40"/>
      <c r="Q31" s="40"/>
      <c r="R31" s="40"/>
      <c r="S31" s="40"/>
      <c r="T31" s="40"/>
      <c r="U31" s="40"/>
      <c r="V31" s="40"/>
      <c r="W31" s="40"/>
      <c r="X31" s="40"/>
      <c r="Y31" s="40"/>
      <c r="Z31" s="40"/>
      <c r="AA31" s="40"/>
      <c r="AB31" s="40"/>
      <c r="AC31" s="40"/>
      <c r="AD31" s="40"/>
      <c r="AE31" s="40"/>
      <c r="AF31" s="40"/>
      <c r="AG31" s="40"/>
      <c r="AH31" s="40"/>
      <c r="AI31" s="40"/>
      <c r="AJ31" s="40"/>
      <c r="AK31" s="40"/>
      <c r="AL31" s="40"/>
      <c r="AM31" s="40"/>
      <c r="AN31" s="40"/>
      <c r="AO31" s="40"/>
      <c r="AP31" s="40"/>
      <c r="AQ31" s="40"/>
      <c r="AR31" s="40"/>
      <c r="AS31" s="40"/>
      <c r="AT31" s="40"/>
      <c r="AU31" s="40"/>
      <c r="AV31" s="40"/>
      <c r="AW31" s="40"/>
      <c r="AX31" s="40"/>
      <c r="AY31" s="40"/>
      <c r="AZ31" s="40"/>
      <c r="BA31" s="40"/>
      <c r="BB31" s="40"/>
      <c r="BC31" s="40"/>
      <c r="BD31" s="40"/>
      <c r="BE31" s="40"/>
      <c r="BF31" s="40"/>
      <c r="BG31" s="40"/>
      <c r="BH31" s="40"/>
    </row>
    <row r="32" spans="1:60" ht="31.5">
      <c r="A32" s="9"/>
      <c r="B32" s="40"/>
      <c r="C32" s="42"/>
      <c r="D32" s="153"/>
      <c r="E32" s="40"/>
      <c r="F32" s="41"/>
      <c r="G32" s="40"/>
      <c r="H32" s="166"/>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40"/>
      <c r="AJ32" s="40"/>
      <c r="AK32" s="40"/>
      <c r="AL32" s="40"/>
      <c r="AM32" s="40"/>
      <c r="AN32" s="40"/>
      <c r="AO32" s="40"/>
      <c r="AP32" s="40"/>
      <c r="AQ32" s="40"/>
      <c r="AR32" s="40"/>
      <c r="AS32" s="40"/>
      <c r="AT32" s="40"/>
      <c r="AU32" s="40"/>
      <c r="AV32" s="40"/>
      <c r="AW32" s="40"/>
      <c r="AX32" s="40"/>
      <c r="AY32" s="40"/>
      <c r="AZ32" s="40"/>
      <c r="BA32" s="40"/>
      <c r="BB32" s="40"/>
      <c r="BC32" s="40"/>
      <c r="BD32" s="40"/>
      <c r="BE32" s="40"/>
      <c r="BF32" s="40"/>
      <c r="BG32" s="40"/>
      <c r="BH32" s="40"/>
    </row>
    <row r="33" spans="1:60" s="40" customFormat="1" ht="19" customHeight="1">
      <c r="A33" s="9"/>
      <c r="D33" s="153"/>
      <c r="F33" s="41"/>
      <c r="H33" s="153"/>
    </row>
    <row r="34" spans="1:60" s="40" customFormat="1" ht="19" customHeight="1">
      <c r="A34" s="9"/>
      <c r="D34" s="153"/>
      <c r="F34" s="41"/>
      <c r="H34" s="153"/>
    </row>
    <row r="35" spans="1:60" s="40" customFormat="1" ht="19" customHeight="1">
      <c r="A35" s="9"/>
      <c r="D35" s="153"/>
      <c r="F35" s="41"/>
      <c r="H35" s="153"/>
    </row>
    <row r="36" spans="1:60" s="40" customFormat="1" ht="19" customHeight="1">
      <c r="A36" s="9"/>
      <c r="D36" s="153"/>
      <c r="F36" s="41"/>
      <c r="H36" s="153"/>
    </row>
    <row r="37" spans="1:60" s="40" customFormat="1" ht="19" customHeight="1">
      <c r="A37" s="9"/>
      <c r="D37" s="153"/>
      <c r="F37" s="41"/>
      <c r="H37" s="153"/>
    </row>
    <row r="38" spans="1:60" s="40" customFormat="1" ht="19" customHeight="1">
      <c r="A38" s="9"/>
      <c r="D38" s="153"/>
      <c r="F38" s="41"/>
      <c r="H38" s="153"/>
    </row>
    <row r="39" spans="1:60" s="40" customFormat="1" ht="19" customHeight="1">
      <c r="A39" s="9"/>
      <c r="D39" s="153"/>
      <c r="F39" s="41"/>
      <c r="H39" s="153"/>
    </row>
    <row r="40" spans="1:60" s="40" customFormat="1" ht="19" customHeight="1">
      <c r="A40" s="9"/>
      <c r="D40" s="153"/>
      <c r="F40" s="41"/>
      <c r="H40" s="153"/>
    </row>
    <row r="41" spans="1:60" s="40" customFormat="1" ht="19" customHeight="1">
      <c r="A41" s="9"/>
      <c r="D41" s="153"/>
      <c r="F41" s="41"/>
      <c r="H41" s="153"/>
    </row>
    <row r="42" spans="1:60" s="40" customFormat="1" ht="19" customHeight="1">
      <c r="A42" s="9"/>
      <c r="D42" s="153"/>
      <c r="F42" s="41"/>
      <c r="H42" s="153"/>
    </row>
    <row r="43" spans="1:60" ht="35.5" thickBot="1">
      <c r="A43" s="8"/>
      <c r="B43" s="203" t="s">
        <v>46</v>
      </c>
      <c r="C43" s="205"/>
      <c r="D43" s="212"/>
      <c r="E43" s="206"/>
      <c r="F43" s="206"/>
      <c r="G43" s="206"/>
      <c r="H43" s="212"/>
      <c r="I43" s="206"/>
      <c r="J43" s="206"/>
      <c r="K43" s="206"/>
      <c r="L43" s="206"/>
      <c r="M43" s="206"/>
      <c r="N43" s="206"/>
      <c r="O43" s="206"/>
      <c r="P43" s="206"/>
      <c r="Q43" s="206"/>
      <c r="R43" s="206"/>
      <c r="S43" s="206"/>
      <c r="T43" s="206"/>
      <c r="U43" s="206"/>
      <c r="V43" s="206"/>
      <c r="W43" s="206"/>
      <c r="X43" s="206"/>
      <c r="Y43" s="206"/>
      <c r="Z43" s="206"/>
      <c r="AA43" s="206"/>
      <c r="AB43" s="206"/>
      <c r="AC43" s="206"/>
      <c r="AD43" s="206"/>
      <c r="AE43" s="206"/>
      <c r="AF43" s="206"/>
      <c r="AG43" s="206"/>
      <c r="AH43" s="206"/>
      <c r="AI43" s="206"/>
      <c r="AJ43" s="206"/>
      <c r="AK43" s="206"/>
      <c r="AL43" s="206"/>
      <c r="AM43" s="206"/>
      <c r="AN43" s="213"/>
      <c r="AO43" s="204"/>
      <c r="AP43" s="204"/>
      <c r="AQ43" s="204"/>
      <c r="AR43" s="204"/>
      <c r="AS43" s="204"/>
      <c r="AT43" s="204"/>
      <c r="AU43" s="204"/>
      <c r="AV43" s="204"/>
      <c r="AW43" s="204"/>
      <c r="AX43" s="204"/>
      <c r="AY43" s="204"/>
      <c r="AZ43" s="204"/>
    </row>
    <row r="44" spans="1:60" ht="31.5">
      <c r="A44" s="9"/>
      <c r="B44" s="40"/>
      <c r="C44" s="40"/>
      <c r="D44" s="153"/>
      <c r="E44" s="40"/>
      <c r="F44" s="41"/>
      <c r="G44" s="40"/>
      <c r="H44" s="153"/>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row>
    <row r="45" spans="1:60">
      <c r="A45" s="9"/>
      <c r="B45" s="9"/>
      <c r="C45" s="46" t="s">
        <v>74</v>
      </c>
      <c r="D45" s="157" t="s">
        <v>75</v>
      </c>
      <c r="E45" s="46"/>
      <c r="F45" s="47"/>
      <c r="G45" s="46"/>
      <c r="H45" s="167">
        <f>H174-H62</f>
        <v>0</v>
      </c>
      <c r="I45" s="4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9"/>
      <c r="BF45" s="9"/>
      <c r="BG45" s="9"/>
      <c r="BH45" s="9"/>
    </row>
    <row r="46" spans="1:60">
      <c r="A46" s="9"/>
      <c r="B46" s="9"/>
      <c r="C46" s="46" t="s">
        <v>76</v>
      </c>
      <c r="D46" s="157" t="s">
        <v>77</v>
      </c>
      <c r="E46" s="46"/>
      <c r="F46" s="47"/>
      <c r="G46" s="46"/>
      <c r="H46" s="167">
        <f>(H165-H53)*1000000</f>
        <v>0</v>
      </c>
      <c r="I46" s="4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9"/>
      <c r="BG46" s="9"/>
      <c r="BH46" s="9"/>
    </row>
    <row r="47" spans="1:60">
      <c r="A47" s="9"/>
      <c r="B47" s="9"/>
      <c r="C47" s="50" t="s">
        <v>48</v>
      </c>
      <c r="D47" s="158" t="s">
        <v>68</v>
      </c>
      <c r="E47" s="50"/>
      <c r="F47" s="51"/>
      <c r="G47" s="50"/>
      <c r="H47" s="168" t="e">
        <f>H45/H46</f>
        <v>#DIV/0!</v>
      </c>
      <c r="I47" s="52"/>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9"/>
      <c r="BB47" s="9"/>
      <c r="BC47" s="9"/>
      <c r="BD47" s="9"/>
      <c r="BE47" s="9"/>
      <c r="BF47" s="9"/>
      <c r="BG47" s="9"/>
      <c r="BH47" s="9"/>
    </row>
    <row r="48" spans="1:60" s="9" customFormat="1">
      <c r="D48" s="16"/>
      <c r="F48" s="34"/>
      <c r="H48" s="16"/>
    </row>
    <row r="49" spans="1:60" s="35" customFormat="1" ht="32" thickBot="1">
      <c r="B49" s="139" t="s">
        <v>78</v>
      </c>
      <c r="C49" s="139"/>
      <c r="D49" s="155"/>
      <c r="E49" s="139"/>
      <c r="F49" s="139"/>
      <c r="G49" s="139"/>
      <c r="H49" s="155"/>
      <c r="I49" s="139"/>
      <c r="J49" s="139"/>
      <c r="K49" s="139"/>
      <c r="L49" s="139"/>
      <c r="M49" s="139"/>
      <c r="N49" s="139"/>
      <c r="O49" s="139"/>
      <c r="P49" s="139"/>
      <c r="Q49" s="139"/>
      <c r="R49" s="139"/>
      <c r="S49" s="139"/>
      <c r="T49" s="139"/>
      <c r="U49" s="139"/>
      <c r="V49" s="139"/>
      <c r="W49" s="139"/>
      <c r="X49" s="139"/>
      <c r="Y49" s="139"/>
      <c r="Z49" s="139"/>
      <c r="AA49" s="139"/>
      <c r="AB49" s="139"/>
      <c r="AC49" s="139"/>
      <c r="AD49" s="139"/>
      <c r="AE49" s="139"/>
      <c r="AF49" s="139"/>
      <c r="AG49" s="139"/>
      <c r="AH49" s="139"/>
      <c r="AI49" s="139"/>
      <c r="AJ49" s="139"/>
      <c r="AK49" s="139"/>
      <c r="AL49" s="139"/>
      <c r="AP49" s="5"/>
      <c r="AQ49" s="5"/>
    </row>
    <row r="50" spans="1:60" ht="31.5">
      <c r="A50" s="9"/>
      <c r="B50" s="40"/>
      <c r="C50" s="40"/>
      <c r="D50" s="153"/>
      <c r="E50" s="40"/>
      <c r="F50" s="41"/>
      <c r="G50" s="40"/>
      <c r="H50" s="153"/>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row>
    <row r="51" spans="1:60" ht="22.5" customHeight="1">
      <c r="A51" s="9"/>
      <c r="B51" s="40"/>
      <c r="C51" s="53" t="s">
        <v>79</v>
      </c>
      <c r="D51" s="153"/>
      <c r="E51" s="40"/>
      <c r="F51" s="41"/>
      <c r="G51" s="40"/>
      <c r="H51" s="153"/>
      <c r="I51" s="40"/>
      <c r="J51" s="54" t="b">
        <f>SUM(J66,J84,J102,J120,J138,J156)&gt;=J53</f>
        <v>1</v>
      </c>
      <c r="K51" s="54" t="b">
        <f t="shared" ref="K51:AM51" si="8">SUM(K66,K84,K102,K120,K138,K156)&gt;=K53</f>
        <v>1</v>
      </c>
      <c r="L51" s="54" t="b">
        <f t="shared" si="8"/>
        <v>1</v>
      </c>
      <c r="M51" s="54" t="b">
        <f t="shared" si="8"/>
        <v>1</v>
      </c>
      <c r="N51" s="54" t="b">
        <f t="shared" si="8"/>
        <v>1</v>
      </c>
      <c r="O51" s="54" t="b">
        <f t="shared" si="8"/>
        <v>1</v>
      </c>
      <c r="P51" s="54" t="b">
        <f t="shared" si="8"/>
        <v>1</v>
      </c>
      <c r="Q51" s="54" t="b">
        <f t="shared" si="8"/>
        <v>1</v>
      </c>
      <c r="R51" s="54" t="b">
        <f t="shared" si="8"/>
        <v>1</v>
      </c>
      <c r="S51" s="54" t="b">
        <f t="shared" si="8"/>
        <v>1</v>
      </c>
      <c r="T51" s="54" t="b">
        <f t="shared" si="8"/>
        <v>1</v>
      </c>
      <c r="U51" s="54" t="b">
        <f t="shared" si="8"/>
        <v>1</v>
      </c>
      <c r="V51" s="54" t="b">
        <f t="shared" si="8"/>
        <v>1</v>
      </c>
      <c r="W51" s="54" t="b">
        <f t="shared" si="8"/>
        <v>1</v>
      </c>
      <c r="X51" s="54" t="b">
        <f t="shared" si="8"/>
        <v>1</v>
      </c>
      <c r="Y51" s="54" t="b">
        <f t="shared" si="8"/>
        <v>1</v>
      </c>
      <c r="Z51" s="54" t="b">
        <f t="shared" si="8"/>
        <v>1</v>
      </c>
      <c r="AA51" s="54" t="b">
        <f t="shared" si="8"/>
        <v>1</v>
      </c>
      <c r="AB51" s="54" t="b">
        <f t="shared" si="8"/>
        <v>1</v>
      </c>
      <c r="AC51" s="54" t="b">
        <f t="shared" si="8"/>
        <v>1</v>
      </c>
      <c r="AD51" s="54" t="b">
        <f t="shared" si="8"/>
        <v>1</v>
      </c>
      <c r="AE51" s="54" t="b">
        <f t="shared" si="8"/>
        <v>1</v>
      </c>
      <c r="AF51" s="54" t="b">
        <f t="shared" si="8"/>
        <v>1</v>
      </c>
      <c r="AG51" s="54" t="b">
        <f t="shared" si="8"/>
        <v>1</v>
      </c>
      <c r="AH51" s="54" t="b">
        <f t="shared" si="8"/>
        <v>1</v>
      </c>
      <c r="AI51" s="54" t="b">
        <f t="shared" si="8"/>
        <v>1</v>
      </c>
      <c r="AJ51" s="54" t="b">
        <f t="shared" si="8"/>
        <v>1</v>
      </c>
      <c r="AK51" s="54" t="b">
        <f t="shared" si="8"/>
        <v>1</v>
      </c>
      <c r="AL51" s="54" t="b">
        <f t="shared" si="8"/>
        <v>1</v>
      </c>
      <c r="AM51" s="54" t="b">
        <f t="shared" si="8"/>
        <v>1</v>
      </c>
      <c r="AN51" s="40"/>
      <c r="AO51" s="40"/>
      <c r="AP51" s="40"/>
      <c r="AQ51" s="40"/>
      <c r="AR51" s="40"/>
      <c r="AS51" s="40"/>
      <c r="AT51" s="40"/>
      <c r="AU51" s="40"/>
      <c r="AV51" s="40"/>
      <c r="AW51" s="40"/>
      <c r="AX51" s="40"/>
      <c r="AY51" s="40"/>
      <c r="AZ51" s="40"/>
      <c r="BA51" s="40"/>
      <c r="BB51" s="40"/>
      <c r="BC51" s="40"/>
      <c r="BD51" s="40"/>
      <c r="BE51" s="40"/>
      <c r="BF51" s="40"/>
      <c r="BG51" s="40"/>
      <c r="BH51" s="40"/>
    </row>
    <row r="52" spans="1:60" ht="31.5">
      <c r="A52" s="9"/>
      <c r="B52" s="40"/>
      <c r="C52" s="40"/>
      <c r="D52" s="153"/>
      <c r="E52" s="40"/>
      <c r="F52" s="41"/>
      <c r="G52" s="40"/>
      <c r="H52" s="153"/>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row>
    <row r="53" spans="1:60" s="59" customFormat="1" ht="19.5">
      <c r="A53" s="10"/>
      <c r="B53" s="10"/>
      <c r="C53" s="55" t="s">
        <v>69</v>
      </c>
      <c r="D53" s="159" t="s">
        <v>80</v>
      </c>
      <c r="E53" s="10"/>
      <c r="F53" s="34"/>
      <c r="G53" s="10"/>
      <c r="H53" s="169">
        <f>J53+NPV(discountrate,K53:AM53)</f>
        <v>0</v>
      </c>
      <c r="I53" s="56"/>
      <c r="J53" s="44">
        <f>INDEX(demand,MATCH($C53,demandnames,0),MATCH(J$7,years,0))</f>
        <v>0</v>
      </c>
      <c r="K53" s="44">
        <f t="shared" ref="K53:AM53" si="9">INDEX(demand,MATCH($C53,demandnames,0),MATCH(K$7,years,0))</f>
        <v>0</v>
      </c>
      <c r="L53" s="44">
        <f t="shared" si="9"/>
        <v>0</v>
      </c>
      <c r="M53" s="44">
        <f t="shared" si="9"/>
        <v>0</v>
      </c>
      <c r="N53" s="44">
        <f t="shared" si="9"/>
        <v>0</v>
      </c>
      <c r="O53" s="44">
        <f t="shared" si="9"/>
        <v>0</v>
      </c>
      <c r="P53" s="44">
        <f t="shared" si="9"/>
        <v>0</v>
      </c>
      <c r="Q53" s="44">
        <f t="shared" si="9"/>
        <v>0</v>
      </c>
      <c r="R53" s="44">
        <f t="shared" si="9"/>
        <v>0</v>
      </c>
      <c r="S53" s="44">
        <f t="shared" si="9"/>
        <v>0</v>
      </c>
      <c r="T53" s="44">
        <f t="shared" si="9"/>
        <v>0</v>
      </c>
      <c r="U53" s="44">
        <f t="shared" si="9"/>
        <v>0</v>
      </c>
      <c r="V53" s="44">
        <f t="shared" si="9"/>
        <v>0</v>
      </c>
      <c r="W53" s="44">
        <f t="shared" si="9"/>
        <v>0</v>
      </c>
      <c r="X53" s="44">
        <f t="shared" si="9"/>
        <v>0</v>
      </c>
      <c r="Y53" s="44">
        <f t="shared" si="9"/>
        <v>0</v>
      </c>
      <c r="Z53" s="44">
        <f t="shared" si="9"/>
        <v>0</v>
      </c>
      <c r="AA53" s="44">
        <f t="shared" si="9"/>
        <v>0</v>
      </c>
      <c r="AB53" s="44">
        <f t="shared" si="9"/>
        <v>0</v>
      </c>
      <c r="AC53" s="44">
        <f t="shared" si="9"/>
        <v>0</v>
      </c>
      <c r="AD53" s="44">
        <f t="shared" si="9"/>
        <v>0</v>
      </c>
      <c r="AE53" s="44">
        <f t="shared" si="9"/>
        <v>0</v>
      </c>
      <c r="AF53" s="44">
        <f t="shared" si="9"/>
        <v>0</v>
      </c>
      <c r="AG53" s="44">
        <f t="shared" si="9"/>
        <v>0</v>
      </c>
      <c r="AH53" s="44">
        <f t="shared" si="9"/>
        <v>0</v>
      </c>
      <c r="AI53" s="44">
        <f t="shared" si="9"/>
        <v>0</v>
      </c>
      <c r="AJ53" s="44">
        <f t="shared" si="9"/>
        <v>0</v>
      </c>
      <c r="AK53" s="44">
        <f t="shared" si="9"/>
        <v>0</v>
      </c>
      <c r="AL53" s="44">
        <f t="shared" si="9"/>
        <v>0</v>
      </c>
      <c r="AM53" s="44">
        <f t="shared" si="9"/>
        <v>0</v>
      </c>
      <c r="AN53" s="57"/>
      <c r="AO53" s="57"/>
      <c r="AP53" s="57"/>
      <c r="AQ53" s="57"/>
      <c r="AR53" s="57"/>
      <c r="AS53" s="57"/>
      <c r="AT53" s="57"/>
      <c r="AU53" s="57"/>
      <c r="AV53" s="57"/>
      <c r="AW53" s="57"/>
      <c r="AX53" s="57"/>
      <c r="AY53" s="57"/>
      <c r="AZ53" s="57"/>
      <c r="BA53" s="57"/>
      <c r="BB53" s="57"/>
      <c r="BC53" s="57"/>
      <c r="BD53" s="57"/>
      <c r="BE53" s="58"/>
      <c r="BF53" s="58"/>
      <c r="BG53" s="58"/>
      <c r="BH53" s="58"/>
    </row>
    <row r="54" spans="1:60" ht="19.5">
      <c r="A54" s="9"/>
      <c r="B54" s="9"/>
      <c r="C54" s="53"/>
      <c r="D54" s="16"/>
      <c r="E54" s="9"/>
      <c r="F54" s="34"/>
      <c r="G54" s="9"/>
      <c r="H54" s="170"/>
      <c r="I54" s="60"/>
      <c r="J54" s="61"/>
      <c r="K54" s="61"/>
      <c r="L54" s="61"/>
      <c r="M54" s="61"/>
      <c r="N54" s="61"/>
      <c r="O54" s="61"/>
      <c r="P54" s="61"/>
      <c r="Q54" s="61"/>
      <c r="R54" s="61"/>
      <c r="S54" s="61"/>
      <c r="T54" s="61"/>
      <c r="U54" s="61"/>
      <c r="V54" s="61"/>
      <c r="W54" s="61"/>
      <c r="X54" s="61"/>
      <c r="Y54" s="61"/>
      <c r="Z54" s="61"/>
      <c r="AA54" s="61"/>
      <c r="AB54" s="61"/>
      <c r="AC54" s="61"/>
      <c r="AD54" s="61"/>
      <c r="AE54" s="61"/>
      <c r="AF54" s="61"/>
      <c r="AG54" s="61"/>
      <c r="AH54" s="61"/>
      <c r="AI54" s="61"/>
      <c r="AJ54" s="61"/>
      <c r="AK54" s="61"/>
      <c r="AL54" s="61"/>
      <c r="AM54" s="61"/>
      <c r="AN54" s="62"/>
      <c r="AO54" s="62"/>
      <c r="AP54" s="62"/>
      <c r="AQ54" s="62"/>
      <c r="AR54" s="62"/>
      <c r="AS54" s="62"/>
      <c r="AT54" s="62"/>
      <c r="AU54" s="62"/>
      <c r="AV54" s="62"/>
      <c r="AW54" s="62"/>
      <c r="AX54" s="62"/>
      <c r="AY54" s="62"/>
      <c r="AZ54" s="62"/>
      <c r="BA54" s="62"/>
      <c r="BB54" s="62"/>
      <c r="BC54" s="62"/>
      <c r="BD54" s="62"/>
      <c r="BE54" s="23"/>
      <c r="BF54" s="23"/>
      <c r="BG54" s="23"/>
      <c r="BH54" s="23"/>
    </row>
    <row r="55" spans="1:60" ht="22.5">
      <c r="A55" s="9"/>
      <c r="B55" s="63" t="s">
        <v>81</v>
      </c>
      <c r="D55" s="16"/>
      <c r="E55" s="9"/>
      <c r="F55" s="34"/>
      <c r="G55" s="9"/>
      <c r="H55" s="171"/>
      <c r="I55" s="60"/>
      <c r="J55" s="61"/>
      <c r="K55" s="61"/>
      <c r="L55" s="61"/>
      <c r="M55" s="61"/>
      <c r="N55" s="61"/>
      <c r="O55" s="61"/>
      <c r="P55" s="61"/>
      <c r="Q55" s="61"/>
      <c r="R55" s="61"/>
      <c r="S55" s="61"/>
      <c r="T55" s="61"/>
      <c r="U55" s="61"/>
      <c r="V55" s="61"/>
      <c r="W55" s="61"/>
      <c r="X55" s="61"/>
      <c r="Y55" s="61"/>
      <c r="Z55" s="61"/>
      <c r="AA55" s="61"/>
      <c r="AB55" s="61"/>
      <c r="AC55" s="61"/>
      <c r="AD55" s="61"/>
      <c r="AE55" s="61"/>
      <c r="AF55" s="61"/>
      <c r="AG55" s="61"/>
      <c r="AH55" s="61"/>
      <c r="AI55" s="61"/>
      <c r="AJ55" s="61"/>
      <c r="AK55" s="61"/>
      <c r="AL55" s="61"/>
      <c r="AM55" s="61"/>
      <c r="AN55" s="62"/>
      <c r="AO55" s="62"/>
      <c r="AP55" s="62"/>
      <c r="AQ55" s="62"/>
      <c r="AR55" s="62"/>
      <c r="AS55" s="62"/>
      <c r="AT55" s="62"/>
      <c r="AU55" s="62"/>
      <c r="AV55" s="62"/>
      <c r="AW55" s="62"/>
      <c r="AX55" s="62"/>
      <c r="AY55" s="62"/>
      <c r="AZ55" s="62"/>
      <c r="BA55" s="62"/>
      <c r="BB55" s="62"/>
      <c r="BC55" s="62"/>
      <c r="BD55" s="62"/>
      <c r="BE55" s="23"/>
      <c r="BF55" s="23"/>
      <c r="BG55" s="23"/>
      <c r="BH55" s="23"/>
    </row>
    <row r="56" spans="1:60" ht="19.5">
      <c r="A56" s="9"/>
      <c r="B56" s="9"/>
      <c r="C56" s="11" t="str">
        <f>C68</f>
        <v>Cost of the existing system</v>
      </c>
      <c r="D56" s="160" t="str">
        <f t="shared" ref="D56:D61" si="10">baseyear</f>
        <v>FY$24</v>
      </c>
      <c r="E56" s="11"/>
      <c r="F56" s="64"/>
      <c r="G56" s="9"/>
      <c r="H56" s="167">
        <f t="shared" ref="H56:H61" si="11">J56+NPV(discountrate,K56:AM56)</f>
        <v>0</v>
      </c>
      <c r="I56" s="60"/>
      <c r="J56" s="45">
        <f>J68</f>
        <v>0</v>
      </c>
      <c r="K56" s="45">
        <f t="shared" ref="K56:AM56" si="12">K68</f>
        <v>0</v>
      </c>
      <c r="L56" s="45">
        <f t="shared" si="12"/>
        <v>0</v>
      </c>
      <c r="M56" s="45">
        <f t="shared" si="12"/>
        <v>0</v>
      </c>
      <c r="N56" s="45">
        <f t="shared" si="12"/>
        <v>0</v>
      </c>
      <c r="O56" s="45">
        <f t="shared" si="12"/>
        <v>0</v>
      </c>
      <c r="P56" s="45">
        <f t="shared" si="12"/>
        <v>0</v>
      </c>
      <c r="Q56" s="45">
        <f t="shared" si="12"/>
        <v>0</v>
      </c>
      <c r="R56" s="45">
        <f t="shared" si="12"/>
        <v>0</v>
      </c>
      <c r="S56" s="45">
        <f t="shared" si="12"/>
        <v>0</v>
      </c>
      <c r="T56" s="45">
        <f t="shared" si="12"/>
        <v>0</v>
      </c>
      <c r="U56" s="45">
        <f t="shared" si="12"/>
        <v>0</v>
      </c>
      <c r="V56" s="45">
        <f t="shared" si="12"/>
        <v>0</v>
      </c>
      <c r="W56" s="45">
        <f t="shared" si="12"/>
        <v>0</v>
      </c>
      <c r="X56" s="45">
        <f t="shared" si="12"/>
        <v>0</v>
      </c>
      <c r="Y56" s="45">
        <f t="shared" si="12"/>
        <v>0</v>
      </c>
      <c r="Z56" s="45">
        <f t="shared" si="12"/>
        <v>0</v>
      </c>
      <c r="AA56" s="45">
        <f t="shared" si="12"/>
        <v>0</v>
      </c>
      <c r="AB56" s="45">
        <f t="shared" si="12"/>
        <v>0</v>
      </c>
      <c r="AC56" s="45">
        <f t="shared" si="12"/>
        <v>0</v>
      </c>
      <c r="AD56" s="45">
        <f t="shared" si="12"/>
        <v>0</v>
      </c>
      <c r="AE56" s="45">
        <f t="shared" si="12"/>
        <v>0</v>
      </c>
      <c r="AF56" s="45">
        <f t="shared" si="12"/>
        <v>0</v>
      </c>
      <c r="AG56" s="45">
        <f t="shared" si="12"/>
        <v>0</v>
      </c>
      <c r="AH56" s="45">
        <f t="shared" si="12"/>
        <v>0</v>
      </c>
      <c r="AI56" s="45">
        <f t="shared" si="12"/>
        <v>0</v>
      </c>
      <c r="AJ56" s="45">
        <f t="shared" si="12"/>
        <v>0</v>
      </c>
      <c r="AK56" s="45">
        <f t="shared" si="12"/>
        <v>0</v>
      </c>
      <c r="AL56" s="45">
        <f t="shared" si="12"/>
        <v>0</v>
      </c>
      <c r="AM56" s="45">
        <f t="shared" si="12"/>
        <v>0</v>
      </c>
      <c r="AN56" s="62"/>
      <c r="AO56" s="62"/>
      <c r="AP56" s="62"/>
      <c r="AQ56" s="62"/>
      <c r="AR56" s="62"/>
      <c r="AS56" s="62"/>
      <c r="AT56" s="62"/>
      <c r="AU56" s="62"/>
      <c r="AV56" s="62"/>
      <c r="AW56" s="62"/>
      <c r="AX56" s="62"/>
      <c r="AY56" s="62"/>
      <c r="AZ56" s="62"/>
      <c r="BA56" s="62"/>
      <c r="BB56" s="62"/>
      <c r="BC56" s="62"/>
      <c r="BD56" s="62"/>
      <c r="BE56" s="23"/>
      <c r="BF56" s="23"/>
      <c r="BG56" s="23"/>
      <c r="BH56" s="23"/>
    </row>
    <row r="57" spans="1:60" ht="19.5">
      <c r="A57" s="9"/>
      <c r="B57" s="9"/>
      <c r="C57" s="11" t="str">
        <f>C87</f>
        <v>Total expenditure: Augmentation 1 name</v>
      </c>
      <c r="D57" s="160" t="str">
        <f t="shared" si="10"/>
        <v>FY$24</v>
      </c>
      <c r="E57" s="11"/>
      <c r="F57" s="64"/>
      <c r="G57" s="9"/>
      <c r="H57" s="167">
        <f t="shared" si="11"/>
        <v>0</v>
      </c>
      <c r="I57" s="60"/>
      <c r="J57" s="45">
        <f>J87</f>
        <v>0</v>
      </c>
      <c r="K57" s="45">
        <f t="shared" ref="K57:AM57" si="13">K87</f>
        <v>0</v>
      </c>
      <c r="L57" s="45">
        <f t="shared" si="13"/>
        <v>0</v>
      </c>
      <c r="M57" s="45">
        <f t="shared" si="13"/>
        <v>0</v>
      </c>
      <c r="N57" s="45">
        <f t="shared" si="13"/>
        <v>0</v>
      </c>
      <c r="O57" s="45">
        <f t="shared" si="13"/>
        <v>0</v>
      </c>
      <c r="P57" s="45">
        <f t="shared" si="13"/>
        <v>0</v>
      </c>
      <c r="Q57" s="45">
        <f t="shared" si="13"/>
        <v>0</v>
      </c>
      <c r="R57" s="45">
        <f t="shared" si="13"/>
        <v>0</v>
      </c>
      <c r="S57" s="45">
        <f t="shared" si="13"/>
        <v>0</v>
      </c>
      <c r="T57" s="45">
        <f t="shared" si="13"/>
        <v>0</v>
      </c>
      <c r="U57" s="45">
        <f t="shared" si="13"/>
        <v>0</v>
      </c>
      <c r="V57" s="45">
        <f t="shared" si="13"/>
        <v>0</v>
      </c>
      <c r="W57" s="45">
        <f t="shared" si="13"/>
        <v>0</v>
      </c>
      <c r="X57" s="45">
        <f t="shared" si="13"/>
        <v>0</v>
      </c>
      <c r="Y57" s="45">
        <f t="shared" si="13"/>
        <v>0</v>
      </c>
      <c r="Z57" s="45">
        <f t="shared" si="13"/>
        <v>0</v>
      </c>
      <c r="AA57" s="45">
        <f t="shared" si="13"/>
        <v>0</v>
      </c>
      <c r="AB57" s="45">
        <f t="shared" si="13"/>
        <v>0</v>
      </c>
      <c r="AC57" s="45">
        <f t="shared" si="13"/>
        <v>0</v>
      </c>
      <c r="AD57" s="45">
        <f t="shared" si="13"/>
        <v>0</v>
      </c>
      <c r="AE57" s="45">
        <f t="shared" si="13"/>
        <v>0</v>
      </c>
      <c r="AF57" s="45">
        <f t="shared" si="13"/>
        <v>0</v>
      </c>
      <c r="AG57" s="45">
        <f t="shared" si="13"/>
        <v>0</v>
      </c>
      <c r="AH57" s="45">
        <f t="shared" si="13"/>
        <v>0</v>
      </c>
      <c r="AI57" s="45">
        <f t="shared" si="13"/>
        <v>0</v>
      </c>
      <c r="AJ57" s="45">
        <f t="shared" si="13"/>
        <v>0</v>
      </c>
      <c r="AK57" s="45">
        <f t="shared" si="13"/>
        <v>0</v>
      </c>
      <c r="AL57" s="45">
        <f t="shared" si="13"/>
        <v>0</v>
      </c>
      <c r="AM57" s="45">
        <f t="shared" si="13"/>
        <v>0</v>
      </c>
      <c r="AN57" s="62"/>
      <c r="AO57" s="62"/>
      <c r="AP57" s="62"/>
      <c r="AQ57" s="62"/>
      <c r="AR57" s="62"/>
      <c r="AS57" s="62"/>
      <c r="AT57" s="62"/>
      <c r="AU57" s="62"/>
      <c r="AV57" s="62"/>
      <c r="AW57" s="62"/>
      <c r="AX57" s="62"/>
      <c r="AY57" s="62"/>
      <c r="AZ57" s="62"/>
      <c r="BA57" s="62"/>
      <c r="BB57" s="62"/>
      <c r="BC57" s="62"/>
      <c r="BD57" s="62"/>
      <c r="BE57" s="23"/>
      <c r="BF57" s="23"/>
      <c r="BG57" s="23"/>
      <c r="BH57" s="23"/>
    </row>
    <row r="58" spans="1:60" ht="19.5">
      <c r="A58" s="9"/>
      <c r="B58" s="9"/>
      <c r="C58" s="11" t="str">
        <f>C105</f>
        <v>Total expenditure: Augmentation 2 name</v>
      </c>
      <c r="D58" s="160" t="str">
        <f t="shared" si="10"/>
        <v>FY$24</v>
      </c>
      <c r="E58" s="11"/>
      <c r="F58" s="64"/>
      <c r="G58" s="9"/>
      <c r="H58" s="168">
        <f t="shared" si="11"/>
        <v>0</v>
      </c>
      <c r="I58" s="60"/>
      <c r="J58" s="45">
        <f>J105</f>
        <v>0</v>
      </c>
      <c r="K58" s="45">
        <f t="shared" ref="K58:AM58" si="14">K105</f>
        <v>0</v>
      </c>
      <c r="L58" s="45">
        <f t="shared" si="14"/>
        <v>0</v>
      </c>
      <c r="M58" s="45">
        <f t="shared" si="14"/>
        <v>0</v>
      </c>
      <c r="N58" s="45">
        <f t="shared" si="14"/>
        <v>0</v>
      </c>
      <c r="O58" s="45">
        <f t="shared" si="14"/>
        <v>0</v>
      </c>
      <c r="P58" s="45">
        <f t="shared" si="14"/>
        <v>0</v>
      </c>
      <c r="Q58" s="45">
        <f t="shared" si="14"/>
        <v>0</v>
      </c>
      <c r="R58" s="45">
        <f t="shared" si="14"/>
        <v>0</v>
      </c>
      <c r="S58" s="45">
        <f t="shared" si="14"/>
        <v>0</v>
      </c>
      <c r="T58" s="45">
        <f t="shared" si="14"/>
        <v>0</v>
      </c>
      <c r="U58" s="45">
        <f t="shared" si="14"/>
        <v>0</v>
      </c>
      <c r="V58" s="45">
        <f t="shared" si="14"/>
        <v>0</v>
      </c>
      <c r="W58" s="45">
        <f t="shared" si="14"/>
        <v>0</v>
      </c>
      <c r="X58" s="45">
        <f t="shared" si="14"/>
        <v>0</v>
      </c>
      <c r="Y58" s="45">
        <f t="shared" si="14"/>
        <v>0</v>
      </c>
      <c r="Z58" s="45">
        <f t="shared" si="14"/>
        <v>0</v>
      </c>
      <c r="AA58" s="45">
        <f t="shared" si="14"/>
        <v>0</v>
      </c>
      <c r="AB58" s="45">
        <f t="shared" si="14"/>
        <v>0</v>
      </c>
      <c r="AC58" s="45">
        <f t="shared" si="14"/>
        <v>0</v>
      </c>
      <c r="AD58" s="45">
        <f t="shared" si="14"/>
        <v>0</v>
      </c>
      <c r="AE58" s="45">
        <f t="shared" si="14"/>
        <v>0</v>
      </c>
      <c r="AF58" s="45">
        <f t="shared" si="14"/>
        <v>0</v>
      </c>
      <c r="AG58" s="45">
        <f t="shared" si="14"/>
        <v>0</v>
      </c>
      <c r="AH58" s="45">
        <f t="shared" si="14"/>
        <v>0</v>
      </c>
      <c r="AI58" s="45">
        <f t="shared" si="14"/>
        <v>0</v>
      </c>
      <c r="AJ58" s="45">
        <f t="shared" si="14"/>
        <v>0</v>
      </c>
      <c r="AK58" s="45">
        <f t="shared" si="14"/>
        <v>0</v>
      </c>
      <c r="AL58" s="45">
        <f t="shared" si="14"/>
        <v>0</v>
      </c>
      <c r="AM58" s="45">
        <f t="shared" si="14"/>
        <v>0</v>
      </c>
      <c r="AN58" s="62"/>
      <c r="AO58" s="62"/>
      <c r="AP58" s="62"/>
      <c r="AQ58" s="62"/>
      <c r="AR58" s="62"/>
      <c r="AS58" s="62"/>
      <c r="AT58" s="62"/>
      <c r="AU58" s="62"/>
      <c r="AV58" s="62"/>
      <c r="AW58" s="62"/>
      <c r="AX58" s="62"/>
      <c r="AY58" s="62"/>
      <c r="AZ58" s="62"/>
      <c r="BA58" s="62"/>
      <c r="BB58" s="62"/>
      <c r="BC58" s="62"/>
      <c r="BD58" s="62"/>
      <c r="BE58" s="23"/>
      <c r="BF58" s="23"/>
      <c r="BG58" s="23"/>
      <c r="BH58" s="23"/>
    </row>
    <row r="59" spans="1:60" ht="19.5">
      <c r="A59" s="9"/>
      <c r="B59" s="9"/>
      <c r="C59" s="11" t="str">
        <f>C123</f>
        <v>Total expenditure: Augmentation 3 name</v>
      </c>
      <c r="D59" s="160" t="str">
        <f t="shared" si="10"/>
        <v>FY$24</v>
      </c>
      <c r="E59" s="11"/>
      <c r="F59" s="64"/>
      <c r="G59" s="9"/>
      <c r="H59" s="168">
        <f t="shared" si="11"/>
        <v>0</v>
      </c>
      <c r="I59" s="60"/>
      <c r="J59" s="45">
        <f>J123</f>
        <v>0</v>
      </c>
      <c r="K59" s="45">
        <f t="shared" ref="K59:AM59" si="15">K123</f>
        <v>0</v>
      </c>
      <c r="L59" s="45">
        <f t="shared" si="15"/>
        <v>0</v>
      </c>
      <c r="M59" s="45">
        <f t="shared" si="15"/>
        <v>0</v>
      </c>
      <c r="N59" s="45">
        <f t="shared" si="15"/>
        <v>0</v>
      </c>
      <c r="O59" s="45">
        <f t="shared" si="15"/>
        <v>0</v>
      </c>
      <c r="P59" s="45">
        <f t="shared" si="15"/>
        <v>0</v>
      </c>
      <c r="Q59" s="45">
        <f t="shared" si="15"/>
        <v>0</v>
      </c>
      <c r="R59" s="45">
        <f t="shared" si="15"/>
        <v>0</v>
      </c>
      <c r="S59" s="45">
        <f t="shared" si="15"/>
        <v>0</v>
      </c>
      <c r="T59" s="45">
        <f t="shared" si="15"/>
        <v>0</v>
      </c>
      <c r="U59" s="45">
        <f t="shared" si="15"/>
        <v>0</v>
      </c>
      <c r="V59" s="45">
        <f t="shared" si="15"/>
        <v>0</v>
      </c>
      <c r="W59" s="45">
        <f t="shared" si="15"/>
        <v>0</v>
      </c>
      <c r="X59" s="45">
        <f t="shared" si="15"/>
        <v>0</v>
      </c>
      <c r="Y59" s="45">
        <f t="shared" si="15"/>
        <v>0</v>
      </c>
      <c r="Z59" s="45">
        <f t="shared" si="15"/>
        <v>0</v>
      </c>
      <c r="AA59" s="45">
        <f t="shared" si="15"/>
        <v>0</v>
      </c>
      <c r="AB59" s="45">
        <f t="shared" si="15"/>
        <v>0</v>
      </c>
      <c r="AC59" s="45">
        <f t="shared" si="15"/>
        <v>0</v>
      </c>
      <c r="AD59" s="45">
        <f t="shared" si="15"/>
        <v>0</v>
      </c>
      <c r="AE59" s="45">
        <f t="shared" si="15"/>
        <v>0</v>
      </c>
      <c r="AF59" s="45">
        <f t="shared" si="15"/>
        <v>0</v>
      </c>
      <c r="AG59" s="45">
        <f t="shared" si="15"/>
        <v>0</v>
      </c>
      <c r="AH59" s="45">
        <f t="shared" si="15"/>
        <v>0</v>
      </c>
      <c r="AI59" s="45">
        <f t="shared" si="15"/>
        <v>0</v>
      </c>
      <c r="AJ59" s="45">
        <f t="shared" si="15"/>
        <v>0</v>
      </c>
      <c r="AK59" s="45">
        <f t="shared" si="15"/>
        <v>0</v>
      </c>
      <c r="AL59" s="45">
        <f t="shared" si="15"/>
        <v>0</v>
      </c>
      <c r="AM59" s="45">
        <f t="shared" si="15"/>
        <v>0</v>
      </c>
      <c r="AN59" s="62"/>
      <c r="AO59" s="62"/>
      <c r="AP59" s="62"/>
      <c r="AQ59" s="62"/>
      <c r="AR59" s="62"/>
      <c r="AS59" s="62"/>
      <c r="AT59" s="62"/>
      <c r="AU59" s="62"/>
      <c r="AV59" s="62"/>
      <c r="AW59" s="62"/>
      <c r="AX59" s="62"/>
      <c r="AY59" s="62"/>
      <c r="AZ59" s="62"/>
      <c r="BA59" s="62"/>
      <c r="BB59" s="62"/>
      <c r="BC59" s="62"/>
      <c r="BD59" s="62"/>
      <c r="BE59" s="23"/>
      <c r="BF59" s="23"/>
      <c r="BG59" s="23"/>
      <c r="BH59" s="23"/>
    </row>
    <row r="60" spans="1:60" ht="19.5">
      <c r="A60" s="9"/>
      <c r="B60" s="9"/>
      <c r="C60" s="11" t="str">
        <f>C141</f>
        <v>Total expenditure: Augmentation 4 name</v>
      </c>
      <c r="D60" s="160" t="str">
        <f t="shared" si="10"/>
        <v>FY$24</v>
      </c>
      <c r="E60" s="11"/>
      <c r="F60" s="64"/>
      <c r="G60" s="9"/>
      <c r="H60" s="168">
        <f t="shared" si="11"/>
        <v>0</v>
      </c>
      <c r="I60" s="60"/>
      <c r="J60" s="45">
        <f>J141</f>
        <v>0</v>
      </c>
      <c r="K60" s="45">
        <f t="shared" ref="K60:AM60" si="16">K141</f>
        <v>0</v>
      </c>
      <c r="L60" s="45">
        <f t="shared" si="16"/>
        <v>0</v>
      </c>
      <c r="M60" s="45">
        <f t="shared" si="16"/>
        <v>0</v>
      </c>
      <c r="N60" s="45">
        <f t="shared" si="16"/>
        <v>0</v>
      </c>
      <c r="O60" s="45">
        <f t="shared" si="16"/>
        <v>0</v>
      </c>
      <c r="P60" s="45">
        <f t="shared" si="16"/>
        <v>0</v>
      </c>
      <c r="Q60" s="45">
        <f t="shared" si="16"/>
        <v>0</v>
      </c>
      <c r="R60" s="45">
        <f t="shared" si="16"/>
        <v>0</v>
      </c>
      <c r="S60" s="45">
        <f t="shared" si="16"/>
        <v>0</v>
      </c>
      <c r="T60" s="45">
        <f t="shared" si="16"/>
        <v>0</v>
      </c>
      <c r="U60" s="45">
        <f t="shared" si="16"/>
        <v>0</v>
      </c>
      <c r="V60" s="45">
        <f t="shared" si="16"/>
        <v>0</v>
      </c>
      <c r="W60" s="45">
        <f t="shared" si="16"/>
        <v>0</v>
      </c>
      <c r="X60" s="45">
        <f t="shared" si="16"/>
        <v>0</v>
      </c>
      <c r="Y60" s="45">
        <f t="shared" si="16"/>
        <v>0</v>
      </c>
      <c r="Z60" s="45">
        <f t="shared" si="16"/>
        <v>0</v>
      </c>
      <c r="AA60" s="45">
        <f t="shared" si="16"/>
        <v>0</v>
      </c>
      <c r="AB60" s="45">
        <f t="shared" si="16"/>
        <v>0</v>
      </c>
      <c r="AC60" s="45">
        <f t="shared" si="16"/>
        <v>0</v>
      </c>
      <c r="AD60" s="45">
        <f t="shared" si="16"/>
        <v>0</v>
      </c>
      <c r="AE60" s="45">
        <f t="shared" si="16"/>
        <v>0</v>
      </c>
      <c r="AF60" s="45">
        <f t="shared" si="16"/>
        <v>0</v>
      </c>
      <c r="AG60" s="45">
        <f t="shared" si="16"/>
        <v>0</v>
      </c>
      <c r="AH60" s="45">
        <f t="shared" si="16"/>
        <v>0</v>
      </c>
      <c r="AI60" s="45">
        <f t="shared" si="16"/>
        <v>0</v>
      </c>
      <c r="AJ60" s="45">
        <f t="shared" si="16"/>
        <v>0</v>
      </c>
      <c r="AK60" s="45">
        <f t="shared" si="16"/>
        <v>0</v>
      </c>
      <c r="AL60" s="45">
        <f t="shared" si="16"/>
        <v>0</v>
      </c>
      <c r="AM60" s="45">
        <f t="shared" si="16"/>
        <v>0</v>
      </c>
      <c r="AN60" s="62"/>
      <c r="AO60" s="62"/>
      <c r="AP60" s="62"/>
      <c r="AQ60" s="62"/>
      <c r="AR60" s="62"/>
      <c r="AS60" s="62"/>
      <c r="AT60" s="62"/>
      <c r="AU60" s="62"/>
      <c r="AV60" s="62"/>
      <c r="AW60" s="62"/>
      <c r="AX60" s="62"/>
      <c r="AY60" s="62"/>
      <c r="AZ60" s="62"/>
      <c r="BA60" s="62"/>
      <c r="BB60" s="62"/>
      <c r="BC60" s="62"/>
      <c r="BD60" s="62"/>
      <c r="BE60" s="23"/>
      <c r="BF60" s="23"/>
      <c r="BG60" s="23"/>
      <c r="BH60" s="23"/>
    </row>
    <row r="61" spans="1:60" ht="19.5">
      <c r="A61" s="9"/>
      <c r="B61" s="9"/>
      <c r="C61" s="11" t="str">
        <f>C159</f>
        <v>Total expenditure: Augmentation 5 name</v>
      </c>
      <c r="D61" s="160" t="str">
        <f t="shared" si="10"/>
        <v>FY$24</v>
      </c>
      <c r="E61" s="11"/>
      <c r="F61" s="64"/>
      <c r="G61" s="9"/>
      <c r="H61" s="168">
        <f t="shared" si="11"/>
        <v>0</v>
      </c>
      <c r="I61" s="60"/>
      <c r="J61" s="45">
        <f>J159</f>
        <v>0</v>
      </c>
      <c r="K61" s="45">
        <f t="shared" ref="K61:AM61" si="17">K159</f>
        <v>0</v>
      </c>
      <c r="L61" s="45">
        <f t="shared" si="17"/>
        <v>0</v>
      </c>
      <c r="M61" s="45">
        <f t="shared" si="17"/>
        <v>0</v>
      </c>
      <c r="N61" s="45">
        <f t="shared" si="17"/>
        <v>0</v>
      </c>
      <c r="O61" s="45">
        <f t="shared" si="17"/>
        <v>0</v>
      </c>
      <c r="P61" s="45">
        <f t="shared" si="17"/>
        <v>0</v>
      </c>
      <c r="Q61" s="45">
        <f t="shared" si="17"/>
        <v>0</v>
      </c>
      <c r="R61" s="45">
        <f t="shared" si="17"/>
        <v>0</v>
      </c>
      <c r="S61" s="45">
        <f t="shared" si="17"/>
        <v>0</v>
      </c>
      <c r="T61" s="45">
        <f t="shared" si="17"/>
        <v>0</v>
      </c>
      <c r="U61" s="45">
        <f t="shared" si="17"/>
        <v>0</v>
      </c>
      <c r="V61" s="45">
        <f t="shared" si="17"/>
        <v>0</v>
      </c>
      <c r="W61" s="45">
        <f t="shared" si="17"/>
        <v>0</v>
      </c>
      <c r="X61" s="45">
        <f t="shared" si="17"/>
        <v>0</v>
      </c>
      <c r="Y61" s="45">
        <f t="shared" si="17"/>
        <v>0</v>
      </c>
      <c r="Z61" s="45">
        <f t="shared" si="17"/>
        <v>0</v>
      </c>
      <c r="AA61" s="45">
        <f t="shared" si="17"/>
        <v>0</v>
      </c>
      <c r="AB61" s="45">
        <f t="shared" si="17"/>
        <v>0</v>
      </c>
      <c r="AC61" s="45">
        <f t="shared" si="17"/>
        <v>0</v>
      </c>
      <c r="AD61" s="45">
        <f t="shared" si="17"/>
        <v>0</v>
      </c>
      <c r="AE61" s="45">
        <f t="shared" si="17"/>
        <v>0</v>
      </c>
      <c r="AF61" s="45">
        <f t="shared" si="17"/>
        <v>0</v>
      </c>
      <c r="AG61" s="45">
        <f t="shared" si="17"/>
        <v>0</v>
      </c>
      <c r="AH61" s="45">
        <f t="shared" si="17"/>
        <v>0</v>
      </c>
      <c r="AI61" s="45">
        <f t="shared" si="17"/>
        <v>0</v>
      </c>
      <c r="AJ61" s="45">
        <f t="shared" si="17"/>
        <v>0</v>
      </c>
      <c r="AK61" s="45">
        <f t="shared" si="17"/>
        <v>0</v>
      </c>
      <c r="AL61" s="45">
        <f t="shared" si="17"/>
        <v>0</v>
      </c>
      <c r="AM61" s="45">
        <f t="shared" si="17"/>
        <v>0</v>
      </c>
      <c r="AN61" s="62"/>
      <c r="AO61" s="62"/>
      <c r="AP61" s="62"/>
      <c r="AQ61" s="62"/>
      <c r="AR61" s="62"/>
      <c r="AS61" s="62"/>
      <c r="AT61" s="62"/>
      <c r="AU61" s="62"/>
      <c r="AV61" s="62"/>
      <c r="AW61" s="62"/>
      <c r="AX61" s="62"/>
      <c r="AY61" s="62"/>
      <c r="AZ61" s="62"/>
      <c r="BA61" s="62"/>
      <c r="BB61" s="62"/>
      <c r="BC61" s="62"/>
      <c r="BD61" s="62"/>
      <c r="BE61" s="23"/>
      <c r="BF61" s="23"/>
      <c r="BG61" s="23"/>
      <c r="BH61" s="23"/>
    </row>
    <row r="62" spans="1:60" s="59" customFormat="1" ht="19.5">
      <c r="A62" s="10"/>
      <c r="B62" s="10"/>
      <c r="C62" s="10" t="s">
        <v>82</v>
      </c>
      <c r="D62" s="160" t="str">
        <f>baseyear</f>
        <v>FY$24</v>
      </c>
      <c r="E62" s="11"/>
      <c r="F62" s="64"/>
      <c r="G62" s="10"/>
      <c r="H62" s="172">
        <f>SUM(H56:H61)</f>
        <v>0</v>
      </c>
      <c r="I62" s="56"/>
      <c r="J62" s="44">
        <f t="shared" ref="J62:AM62" si="18">SUM(J56:J61)</f>
        <v>0</v>
      </c>
      <c r="K62" s="44">
        <f t="shared" si="18"/>
        <v>0</v>
      </c>
      <c r="L62" s="44">
        <f t="shared" si="18"/>
        <v>0</v>
      </c>
      <c r="M62" s="44">
        <f t="shared" si="18"/>
        <v>0</v>
      </c>
      <c r="N62" s="44">
        <f t="shared" si="18"/>
        <v>0</v>
      </c>
      <c r="O62" s="44">
        <f t="shared" si="18"/>
        <v>0</v>
      </c>
      <c r="P62" s="44">
        <f t="shared" si="18"/>
        <v>0</v>
      </c>
      <c r="Q62" s="44">
        <f t="shared" si="18"/>
        <v>0</v>
      </c>
      <c r="R62" s="44">
        <f t="shared" si="18"/>
        <v>0</v>
      </c>
      <c r="S62" s="44">
        <f t="shared" si="18"/>
        <v>0</v>
      </c>
      <c r="T62" s="44">
        <f t="shared" si="18"/>
        <v>0</v>
      </c>
      <c r="U62" s="44">
        <f t="shared" si="18"/>
        <v>0</v>
      </c>
      <c r="V62" s="44">
        <f t="shared" si="18"/>
        <v>0</v>
      </c>
      <c r="W62" s="44">
        <f t="shared" si="18"/>
        <v>0</v>
      </c>
      <c r="X62" s="44">
        <f t="shared" si="18"/>
        <v>0</v>
      </c>
      <c r="Y62" s="44">
        <f t="shared" si="18"/>
        <v>0</v>
      </c>
      <c r="Z62" s="44">
        <f t="shared" si="18"/>
        <v>0</v>
      </c>
      <c r="AA62" s="44">
        <f t="shared" si="18"/>
        <v>0</v>
      </c>
      <c r="AB62" s="44">
        <f t="shared" si="18"/>
        <v>0</v>
      </c>
      <c r="AC62" s="44">
        <f t="shared" si="18"/>
        <v>0</v>
      </c>
      <c r="AD62" s="44">
        <f t="shared" si="18"/>
        <v>0</v>
      </c>
      <c r="AE62" s="44">
        <f t="shared" si="18"/>
        <v>0</v>
      </c>
      <c r="AF62" s="44">
        <f t="shared" si="18"/>
        <v>0</v>
      </c>
      <c r="AG62" s="44">
        <f t="shared" si="18"/>
        <v>0</v>
      </c>
      <c r="AH62" s="44">
        <f t="shared" si="18"/>
        <v>0</v>
      </c>
      <c r="AI62" s="44">
        <f t="shared" si="18"/>
        <v>0</v>
      </c>
      <c r="AJ62" s="44">
        <f t="shared" si="18"/>
        <v>0</v>
      </c>
      <c r="AK62" s="44">
        <f t="shared" si="18"/>
        <v>0</v>
      </c>
      <c r="AL62" s="44">
        <f t="shared" si="18"/>
        <v>0</v>
      </c>
      <c r="AM62" s="44">
        <f t="shared" si="18"/>
        <v>0</v>
      </c>
      <c r="AN62" s="57"/>
      <c r="AO62" s="57"/>
      <c r="AP62" s="57"/>
      <c r="AQ62" s="57"/>
      <c r="AR62" s="57"/>
      <c r="AS62" s="57"/>
      <c r="AT62" s="57"/>
      <c r="AU62" s="57"/>
      <c r="AV62" s="57"/>
      <c r="AW62" s="57"/>
      <c r="AX62" s="57"/>
      <c r="AY62" s="57"/>
      <c r="AZ62" s="57"/>
      <c r="BA62" s="57"/>
      <c r="BB62" s="57"/>
      <c r="BC62" s="57"/>
      <c r="BD62" s="57"/>
      <c r="BE62" s="58"/>
      <c r="BF62" s="58"/>
      <c r="BG62" s="58"/>
      <c r="BH62" s="58"/>
    </row>
    <row r="63" spans="1:60" ht="19.5">
      <c r="A63" s="9"/>
      <c r="B63" s="9"/>
      <c r="C63" s="53"/>
      <c r="D63" s="16"/>
      <c r="E63" s="9"/>
      <c r="F63" s="34"/>
      <c r="G63" s="9"/>
      <c r="H63" s="170"/>
      <c r="I63" s="60"/>
      <c r="J63" s="61"/>
      <c r="K63" s="61"/>
      <c r="L63" s="61"/>
      <c r="M63" s="61"/>
      <c r="N63" s="61"/>
      <c r="O63" s="61"/>
      <c r="P63" s="61"/>
      <c r="Q63" s="61"/>
      <c r="R63" s="61"/>
      <c r="S63" s="61"/>
      <c r="T63" s="61"/>
      <c r="U63" s="61"/>
      <c r="V63" s="61"/>
      <c r="W63" s="61"/>
      <c r="X63" s="61"/>
      <c r="Y63" s="61"/>
      <c r="Z63" s="61"/>
      <c r="AA63" s="61"/>
      <c r="AB63" s="61"/>
      <c r="AC63" s="61"/>
      <c r="AD63" s="61"/>
      <c r="AE63" s="61"/>
      <c r="AF63" s="61"/>
      <c r="AG63" s="61"/>
      <c r="AH63" s="61"/>
      <c r="AI63" s="61"/>
      <c r="AJ63" s="61"/>
      <c r="AK63" s="61"/>
      <c r="AL63" s="61"/>
      <c r="AM63" s="61"/>
      <c r="AN63" s="62"/>
      <c r="AO63" s="62"/>
      <c r="AP63" s="62"/>
      <c r="AQ63" s="62"/>
      <c r="AR63" s="62"/>
      <c r="AS63" s="62"/>
      <c r="AT63" s="62"/>
      <c r="AU63" s="62"/>
      <c r="AV63" s="62"/>
      <c r="AW63" s="62"/>
      <c r="AX63" s="62"/>
      <c r="AY63" s="62"/>
      <c r="AZ63" s="62"/>
      <c r="BA63" s="62"/>
      <c r="BB63" s="62"/>
      <c r="BC63" s="62"/>
      <c r="BD63" s="62"/>
      <c r="BE63" s="23"/>
      <c r="BF63" s="23"/>
      <c r="BG63" s="23"/>
      <c r="BH63" s="23"/>
    </row>
    <row r="64" spans="1:60" ht="22">
      <c r="A64" s="9"/>
      <c r="B64" s="63" t="s">
        <v>83</v>
      </c>
      <c r="D64" s="16"/>
      <c r="E64" s="9"/>
      <c r="F64" s="34"/>
      <c r="G64" s="9"/>
      <c r="H64" s="16"/>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c r="BB64" s="9"/>
      <c r="BC64" s="9"/>
      <c r="BD64" s="9"/>
      <c r="BE64" s="9"/>
      <c r="BF64" s="9"/>
      <c r="BG64" s="9"/>
      <c r="BH64" s="9"/>
    </row>
    <row r="65" spans="1:60" ht="22">
      <c r="A65" s="9"/>
      <c r="B65" s="63"/>
      <c r="D65" s="16"/>
      <c r="E65" s="9"/>
      <c r="F65" s="34"/>
      <c r="G65" s="9"/>
      <c r="H65" s="16"/>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c r="BB65" s="9"/>
      <c r="BC65" s="9"/>
      <c r="BD65" s="9"/>
      <c r="BE65" s="9"/>
      <c r="BF65" s="9"/>
      <c r="BG65" s="9"/>
      <c r="BH65" s="9"/>
    </row>
    <row r="66" spans="1:60" ht="22">
      <c r="A66" s="9"/>
      <c r="B66" s="63"/>
      <c r="C66" s="5" t="s">
        <v>84</v>
      </c>
      <c r="D66" s="16" t="s">
        <v>43</v>
      </c>
      <c r="E66" s="9"/>
      <c r="F66" s="34"/>
      <c r="G66" s="9"/>
      <c r="H66" s="16"/>
      <c r="I66" s="9"/>
      <c r="J66" s="45">
        <f>INDEX(existingyield,1,MATCH(J$7,years,0))</f>
        <v>0</v>
      </c>
      <c r="K66" s="45">
        <f t="shared" ref="K66:AM66" si="19">INDEX(existingyield,1,MATCH(K$7,years,0))</f>
        <v>0</v>
      </c>
      <c r="L66" s="45">
        <f t="shared" si="19"/>
        <v>0</v>
      </c>
      <c r="M66" s="45">
        <f t="shared" si="19"/>
        <v>0</v>
      </c>
      <c r="N66" s="45">
        <f t="shared" si="19"/>
        <v>0</v>
      </c>
      <c r="O66" s="45">
        <f t="shared" si="19"/>
        <v>0</v>
      </c>
      <c r="P66" s="45">
        <f t="shared" si="19"/>
        <v>0</v>
      </c>
      <c r="Q66" s="45">
        <f t="shared" si="19"/>
        <v>0</v>
      </c>
      <c r="R66" s="45">
        <f t="shared" si="19"/>
        <v>0</v>
      </c>
      <c r="S66" s="45">
        <f t="shared" si="19"/>
        <v>0</v>
      </c>
      <c r="T66" s="45">
        <f t="shared" si="19"/>
        <v>0</v>
      </c>
      <c r="U66" s="45">
        <f t="shared" si="19"/>
        <v>0</v>
      </c>
      <c r="V66" s="45">
        <f t="shared" si="19"/>
        <v>0</v>
      </c>
      <c r="W66" s="45">
        <f t="shared" si="19"/>
        <v>0</v>
      </c>
      <c r="X66" s="45">
        <f t="shared" si="19"/>
        <v>0</v>
      </c>
      <c r="Y66" s="45">
        <f t="shared" si="19"/>
        <v>0</v>
      </c>
      <c r="Z66" s="45">
        <f t="shared" si="19"/>
        <v>0</v>
      </c>
      <c r="AA66" s="45">
        <f t="shared" si="19"/>
        <v>0</v>
      </c>
      <c r="AB66" s="45">
        <f t="shared" si="19"/>
        <v>0</v>
      </c>
      <c r="AC66" s="45">
        <f t="shared" si="19"/>
        <v>0</v>
      </c>
      <c r="AD66" s="45">
        <f t="shared" si="19"/>
        <v>0</v>
      </c>
      <c r="AE66" s="45">
        <f t="shared" si="19"/>
        <v>0</v>
      </c>
      <c r="AF66" s="45">
        <f t="shared" si="19"/>
        <v>0</v>
      </c>
      <c r="AG66" s="45">
        <f t="shared" si="19"/>
        <v>0</v>
      </c>
      <c r="AH66" s="45">
        <f t="shared" si="19"/>
        <v>0</v>
      </c>
      <c r="AI66" s="45">
        <f t="shared" si="19"/>
        <v>0</v>
      </c>
      <c r="AJ66" s="45">
        <f t="shared" si="19"/>
        <v>0</v>
      </c>
      <c r="AK66" s="45">
        <f t="shared" si="19"/>
        <v>0</v>
      </c>
      <c r="AL66" s="45">
        <f t="shared" si="19"/>
        <v>0</v>
      </c>
      <c r="AM66" s="174">
        <f t="shared" si="19"/>
        <v>0</v>
      </c>
      <c r="AN66" s="9"/>
      <c r="AO66" s="9"/>
      <c r="AP66" s="9"/>
      <c r="AQ66" s="9"/>
      <c r="AR66" s="9"/>
      <c r="AS66" s="9"/>
      <c r="AT66" s="9"/>
      <c r="AU66" s="9"/>
      <c r="AV66" s="9"/>
      <c r="AW66" s="9"/>
      <c r="AX66" s="9"/>
      <c r="AY66" s="9"/>
      <c r="AZ66" s="9"/>
      <c r="BA66" s="9"/>
      <c r="BB66" s="9"/>
      <c r="BC66" s="9"/>
      <c r="BD66" s="9"/>
      <c r="BE66" s="9"/>
      <c r="BF66" s="9"/>
      <c r="BG66" s="9"/>
      <c r="BH66" s="9"/>
    </row>
    <row r="67" spans="1:60" ht="22">
      <c r="A67" s="9"/>
      <c r="B67" s="63"/>
      <c r="C67" s="5" t="s">
        <v>85</v>
      </c>
      <c r="D67" s="16" t="s">
        <v>86</v>
      </c>
      <c r="E67" s="9"/>
      <c r="F67" s="34"/>
      <c r="G67" s="9"/>
      <c r="H67" s="16"/>
      <c r="I67" s="9"/>
      <c r="J67" s="45">
        <f>INDEX(existingyieldcost,1,MATCH(J$7,years,0))</f>
        <v>0</v>
      </c>
      <c r="K67" s="45">
        <f t="shared" ref="K67:AM67" si="20">INDEX(existingyieldcost,1,MATCH(K$7,years,0))</f>
        <v>0</v>
      </c>
      <c r="L67" s="45">
        <f t="shared" si="20"/>
        <v>0</v>
      </c>
      <c r="M67" s="45">
        <f t="shared" si="20"/>
        <v>0</v>
      </c>
      <c r="N67" s="45">
        <f t="shared" si="20"/>
        <v>0</v>
      </c>
      <c r="O67" s="45">
        <f t="shared" si="20"/>
        <v>0</v>
      </c>
      <c r="P67" s="45">
        <f t="shared" si="20"/>
        <v>0</v>
      </c>
      <c r="Q67" s="45">
        <f t="shared" si="20"/>
        <v>0</v>
      </c>
      <c r="R67" s="45">
        <f t="shared" si="20"/>
        <v>0</v>
      </c>
      <c r="S67" s="45">
        <f t="shared" si="20"/>
        <v>0</v>
      </c>
      <c r="T67" s="45">
        <f t="shared" si="20"/>
        <v>0</v>
      </c>
      <c r="U67" s="45">
        <f t="shared" si="20"/>
        <v>0</v>
      </c>
      <c r="V67" s="45">
        <f t="shared" si="20"/>
        <v>0</v>
      </c>
      <c r="W67" s="45">
        <f t="shared" si="20"/>
        <v>0</v>
      </c>
      <c r="X67" s="45">
        <f t="shared" si="20"/>
        <v>0</v>
      </c>
      <c r="Y67" s="45">
        <f t="shared" si="20"/>
        <v>0</v>
      </c>
      <c r="Z67" s="45">
        <f t="shared" si="20"/>
        <v>0</v>
      </c>
      <c r="AA67" s="45">
        <f t="shared" si="20"/>
        <v>0</v>
      </c>
      <c r="AB67" s="45">
        <f t="shared" si="20"/>
        <v>0</v>
      </c>
      <c r="AC67" s="45">
        <f t="shared" si="20"/>
        <v>0</v>
      </c>
      <c r="AD67" s="45">
        <f t="shared" si="20"/>
        <v>0</v>
      </c>
      <c r="AE67" s="45">
        <f t="shared" si="20"/>
        <v>0</v>
      </c>
      <c r="AF67" s="45">
        <f t="shared" si="20"/>
        <v>0</v>
      </c>
      <c r="AG67" s="45">
        <f t="shared" si="20"/>
        <v>0</v>
      </c>
      <c r="AH67" s="45">
        <f t="shared" si="20"/>
        <v>0</v>
      </c>
      <c r="AI67" s="45">
        <f t="shared" si="20"/>
        <v>0</v>
      </c>
      <c r="AJ67" s="45">
        <f t="shared" si="20"/>
        <v>0</v>
      </c>
      <c r="AK67" s="45">
        <f t="shared" si="20"/>
        <v>0</v>
      </c>
      <c r="AL67" s="45">
        <f t="shared" si="20"/>
        <v>0</v>
      </c>
      <c r="AM67" s="45">
        <f t="shared" si="20"/>
        <v>0</v>
      </c>
      <c r="AN67" s="9"/>
      <c r="AO67" s="9"/>
      <c r="AP67" s="9"/>
      <c r="AQ67" s="9"/>
      <c r="AR67" s="9"/>
      <c r="AS67" s="9"/>
      <c r="AT67" s="9"/>
      <c r="AU67" s="9"/>
      <c r="AV67" s="9"/>
      <c r="AW67" s="9"/>
      <c r="AX67" s="9"/>
      <c r="AY67" s="9"/>
      <c r="AZ67" s="9"/>
      <c r="BA67" s="9"/>
      <c r="BB67" s="9"/>
      <c r="BC67" s="9"/>
      <c r="BD67" s="9"/>
      <c r="BE67" s="9"/>
      <c r="BF67" s="9"/>
      <c r="BG67" s="9"/>
      <c r="BH67" s="9"/>
    </row>
    <row r="68" spans="1:60" ht="19.5">
      <c r="A68" s="9"/>
      <c r="B68" s="9"/>
      <c r="C68" s="10" t="s">
        <v>83</v>
      </c>
      <c r="D68" s="160" t="str">
        <f t="shared" ref="D68" si="21">baseyear</f>
        <v>FY$24</v>
      </c>
      <c r="E68" s="11"/>
      <c r="F68" s="64"/>
      <c r="G68" s="9"/>
      <c r="H68" s="167">
        <f>J68+NPV(discountrate,K68:AM68)</f>
        <v>0</v>
      </c>
      <c r="I68" s="60"/>
      <c r="J68" s="65">
        <f>J66*J67</f>
        <v>0</v>
      </c>
      <c r="K68" s="65">
        <f t="shared" ref="K68:AM68" si="22">K66*K67</f>
        <v>0</v>
      </c>
      <c r="L68" s="65">
        <f t="shared" si="22"/>
        <v>0</v>
      </c>
      <c r="M68" s="65">
        <f t="shared" si="22"/>
        <v>0</v>
      </c>
      <c r="N68" s="65">
        <f t="shared" si="22"/>
        <v>0</v>
      </c>
      <c r="O68" s="65">
        <f t="shared" si="22"/>
        <v>0</v>
      </c>
      <c r="P68" s="65">
        <f t="shared" si="22"/>
        <v>0</v>
      </c>
      <c r="Q68" s="65">
        <f t="shared" si="22"/>
        <v>0</v>
      </c>
      <c r="R68" s="65">
        <f t="shared" si="22"/>
        <v>0</v>
      </c>
      <c r="S68" s="65">
        <f t="shared" si="22"/>
        <v>0</v>
      </c>
      <c r="T68" s="65">
        <f t="shared" si="22"/>
        <v>0</v>
      </c>
      <c r="U68" s="65">
        <f t="shared" si="22"/>
        <v>0</v>
      </c>
      <c r="V68" s="65">
        <f t="shared" si="22"/>
        <v>0</v>
      </c>
      <c r="W68" s="65">
        <f t="shared" si="22"/>
        <v>0</v>
      </c>
      <c r="X68" s="65">
        <f t="shared" si="22"/>
        <v>0</v>
      </c>
      <c r="Y68" s="65">
        <f t="shared" si="22"/>
        <v>0</v>
      </c>
      <c r="Z68" s="65">
        <f t="shared" si="22"/>
        <v>0</v>
      </c>
      <c r="AA68" s="65">
        <f t="shared" si="22"/>
        <v>0</v>
      </c>
      <c r="AB68" s="65">
        <f t="shared" si="22"/>
        <v>0</v>
      </c>
      <c r="AC68" s="65">
        <f t="shared" si="22"/>
        <v>0</v>
      </c>
      <c r="AD68" s="65">
        <f t="shared" si="22"/>
        <v>0</v>
      </c>
      <c r="AE68" s="65">
        <f t="shared" si="22"/>
        <v>0</v>
      </c>
      <c r="AF68" s="65">
        <f t="shared" si="22"/>
        <v>0</v>
      </c>
      <c r="AG68" s="65">
        <f t="shared" si="22"/>
        <v>0</v>
      </c>
      <c r="AH68" s="65">
        <f t="shared" si="22"/>
        <v>0</v>
      </c>
      <c r="AI68" s="65">
        <f t="shared" si="22"/>
        <v>0</v>
      </c>
      <c r="AJ68" s="65">
        <f t="shared" si="22"/>
        <v>0</v>
      </c>
      <c r="AK68" s="65">
        <f t="shared" si="22"/>
        <v>0</v>
      </c>
      <c r="AL68" s="65">
        <f t="shared" si="22"/>
        <v>0</v>
      </c>
      <c r="AM68" s="65">
        <f t="shared" si="22"/>
        <v>0</v>
      </c>
      <c r="AN68" s="62"/>
      <c r="AO68" s="62"/>
      <c r="AP68" s="62"/>
      <c r="AQ68" s="62"/>
      <c r="AR68" s="62"/>
      <c r="AS68" s="62"/>
      <c r="AT68" s="62"/>
      <c r="AU68" s="62"/>
      <c r="AV68" s="62"/>
      <c r="AW68" s="62"/>
      <c r="AX68" s="62"/>
      <c r="AY68" s="62"/>
      <c r="AZ68" s="62"/>
      <c r="BA68" s="62"/>
      <c r="BB68" s="62"/>
      <c r="BC68" s="62"/>
      <c r="BD68" s="62"/>
      <c r="BE68" s="23"/>
      <c r="BF68" s="23"/>
      <c r="BG68" s="23"/>
      <c r="BH68" s="23"/>
    </row>
    <row r="69" spans="1:60" ht="19.5">
      <c r="A69" s="9"/>
      <c r="B69" s="9"/>
      <c r="C69" s="53"/>
      <c r="D69" s="16"/>
      <c r="E69" s="9"/>
      <c r="F69" s="34"/>
      <c r="G69" s="9"/>
      <c r="H69" s="170"/>
      <c r="I69" s="60"/>
      <c r="J69" s="61"/>
      <c r="K69" s="61"/>
      <c r="L69" s="61"/>
      <c r="M69" s="61"/>
      <c r="N69" s="61"/>
      <c r="O69" s="61"/>
      <c r="P69" s="61"/>
      <c r="Q69" s="61"/>
      <c r="R69" s="61"/>
      <c r="S69" s="61"/>
      <c r="T69" s="61"/>
      <c r="U69" s="61"/>
      <c r="V69" s="61"/>
      <c r="W69" s="61"/>
      <c r="X69" s="61"/>
      <c r="Y69" s="61"/>
      <c r="Z69" s="61"/>
      <c r="AA69" s="61"/>
      <c r="AB69" s="61"/>
      <c r="AC69" s="61"/>
      <c r="AD69" s="61"/>
      <c r="AE69" s="61"/>
      <c r="AF69" s="61"/>
      <c r="AG69" s="61"/>
      <c r="AH69" s="61"/>
      <c r="AI69" s="61"/>
      <c r="AJ69" s="61"/>
      <c r="AK69" s="61"/>
      <c r="AL69" s="61"/>
      <c r="AM69" s="61"/>
      <c r="AN69" s="62"/>
      <c r="AO69" s="62"/>
      <c r="AP69" s="62"/>
      <c r="AQ69" s="62"/>
      <c r="AR69" s="62"/>
      <c r="AS69" s="62"/>
      <c r="AT69" s="62"/>
      <c r="AU69" s="62"/>
      <c r="AV69" s="62"/>
      <c r="AW69" s="62"/>
      <c r="AX69" s="62"/>
      <c r="AY69" s="62"/>
      <c r="AZ69" s="62"/>
      <c r="BA69" s="62"/>
      <c r="BB69" s="62"/>
      <c r="BC69" s="62"/>
      <c r="BD69" s="62"/>
      <c r="BE69" s="23"/>
      <c r="BF69" s="23"/>
      <c r="BG69" s="23"/>
      <c r="BH69" s="23"/>
    </row>
    <row r="70" spans="1:60" ht="19.5">
      <c r="A70" s="9"/>
      <c r="B70" s="9"/>
      <c r="C70" s="53"/>
      <c r="D70" s="16"/>
      <c r="E70" s="9"/>
      <c r="F70" s="34"/>
      <c r="G70" s="9"/>
      <c r="H70" s="170"/>
      <c r="I70" s="60"/>
      <c r="J70" s="61"/>
      <c r="K70" s="61"/>
      <c r="L70" s="61"/>
      <c r="M70" s="61"/>
      <c r="N70" s="61"/>
      <c r="O70" s="61"/>
      <c r="P70" s="61"/>
      <c r="Q70" s="61"/>
      <c r="R70" s="61"/>
      <c r="S70" s="61"/>
      <c r="T70" s="61"/>
      <c r="U70" s="61"/>
      <c r="V70" s="61"/>
      <c r="W70" s="61"/>
      <c r="X70" s="61"/>
      <c r="Y70" s="61"/>
      <c r="Z70" s="61"/>
      <c r="AA70" s="61"/>
      <c r="AB70" s="61"/>
      <c r="AC70" s="61"/>
      <c r="AD70" s="61"/>
      <c r="AE70" s="61"/>
      <c r="AF70" s="61"/>
      <c r="AG70" s="61"/>
      <c r="AH70" s="61"/>
      <c r="AI70" s="61"/>
      <c r="AJ70" s="61"/>
      <c r="AK70" s="61"/>
      <c r="AL70" s="61"/>
      <c r="AM70" s="61"/>
      <c r="AN70" s="62"/>
      <c r="AO70" s="62"/>
      <c r="AP70" s="62"/>
      <c r="AQ70" s="62"/>
      <c r="AR70" s="62"/>
      <c r="AS70" s="62"/>
      <c r="AT70" s="62"/>
      <c r="AU70" s="62"/>
      <c r="AV70" s="62"/>
      <c r="AW70" s="62"/>
      <c r="AX70" s="62"/>
      <c r="AY70" s="62"/>
      <c r="AZ70" s="62"/>
      <c r="BA70" s="62"/>
      <c r="BB70" s="62"/>
      <c r="BC70" s="62"/>
      <c r="BD70" s="62"/>
      <c r="BE70" s="23"/>
      <c r="BF70" s="23"/>
      <c r="BG70" s="23"/>
      <c r="BH70" s="23"/>
    </row>
    <row r="71" spans="1:60" ht="22">
      <c r="A71" s="9"/>
      <c r="B71" s="66" t="str">
        <f>aug1_name</f>
        <v>Augmentation 1 name</v>
      </c>
      <c r="D71" s="16"/>
      <c r="E71" s="9"/>
      <c r="F71" s="34"/>
      <c r="G71" s="9"/>
      <c r="H71" s="16"/>
      <c r="I71" s="9"/>
      <c r="J71" s="9"/>
      <c r="K71" s="9"/>
      <c r="L71" s="9"/>
      <c r="M71" s="9"/>
      <c r="N71" s="9"/>
      <c r="O71" s="9"/>
      <c r="P71" s="9"/>
      <c r="Q71" s="9"/>
      <c r="R71" s="9"/>
      <c r="S71" s="9"/>
      <c r="T71" s="9"/>
      <c r="U71" s="9"/>
      <c r="V71" s="9"/>
      <c r="W71" s="9"/>
      <c r="X71" s="9"/>
      <c r="Y71" s="9"/>
      <c r="Z71" s="9"/>
      <c r="AA71" s="9"/>
      <c r="AB71" s="9"/>
      <c r="AC71" s="9"/>
      <c r="AD71" s="9"/>
      <c r="AE71" s="9"/>
      <c r="AF71" s="9"/>
      <c r="AG71" s="9"/>
      <c r="AH71" s="9"/>
      <c r="AI71" s="9"/>
      <c r="AJ71" s="9"/>
      <c r="AK71" s="9"/>
      <c r="AL71" s="9"/>
      <c r="AM71" s="9"/>
      <c r="AN71" s="9"/>
      <c r="AO71" s="9"/>
      <c r="AP71" s="9"/>
      <c r="AQ71" s="9"/>
      <c r="AR71" s="9"/>
      <c r="AS71" s="9"/>
      <c r="AT71" s="9"/>
      <c r="AU71" s="9"/>
      <c r="AV71" s="9"/>
      <c r="AW71" s="9"/>
      <c r="AX71" s="9"/>
      <c r="AY71" s="9"/>
      <c r="AZ71" s="9"/>
      <c r="BA71" s="9"/>
      <c r="BB71" s="9"/>
      <c r="BC71" s="9"/>
      <c r="BD71" s="9"/>
      <c r="BE71" s="9"/>
      <c r="BF71" s="9"/>
      <c r="BG71" s="9"/>
      <c r="BH71" s="9"/>
    </row>
    <row r="72" spans="1:60">
      <c r="A72" s="9"/>
      <c r="B72" s="9"/>
      <c r="C72" s="9"/>
      <c r="D72" s="16"/>
      <c r="E72" s="9"/>
      <c r="F72" s="34"/>
      <c r="G72" s="9"/>
      <c r="H72" s="16"/>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c r="AJ72" s="9"/>
      <c r="AK72" s="9"/>
      <c r="AL72" s="9"/>
      <c r="AM72" s="9"/>
      <c r="AN72" s="9"/>
      <c r="AO72" s="9"/>
      <c r="AP72" s="9"/>
      <c r="AQ72" s="9"/>
      <c r="AR72" s="9"/>
      <c r="AS72" s="9"/>
      <c r="AT72" s="9"/>
      <c r="AU72" s="9"/>
      <c r="AV72" s="9"/>
      <c r="AW72" s="9"/>
      <c r="AX72" s="9"/>
      <c r="AY72" s="9"/>
      <c r="AZ72" s="9"/>
      <c r="BA72" s="9"/>
      <c r="BB72" s="9"/>
      <c r="BC72" s="9"/>
      <c r="BD72" s="9"/>
      <c r="BE72" s="9"/>
      <c r="BF72" s="9"/>
      <c r="BG72" s="9"/>
      <c r="BH72" s="9"/>
    </row>
    <row r="73" spans="1:60">
      <c r="A73" s="9"/>
      <c r="B73" s="9"/>
      <c r="C73" s="9" t="s">
        <v>87</v>
      </c>
      <c r="D73" s="16" t="s">
        <v>80</v>
      </c>
      <c r="E73" s="9"/>
      <c r="F73" s="34"/>
      <c r="G73" s="9"/>
      <c r="H73" s="16"/>
      <c r="I73" s="9"/>
      <c r="J73" s="48">
        <f>J66</f>
        <v>0</v>
      </c>
      <c r="K73" s="45">
        <f t="shared" ref="K73:AL73" si="23">K66</f>
        <v>0</v>
      </c>
      <c r="L73" s="45">
        <f t="shared" si="23"/>
        <v>0</v>
      </c>
      <c r="M73" s="45">
        <f t="shared" si="23"/>
        <v>0</v>
      </c>
      <c r="N73" s="45">
        <f t="shared" si="23"/>
        <v>0</v>
      </c>
      <c r="O73" s="45">
        <f t="shared" si="23"/>
        <v>0</v>
      </c>
      <c r="P73" s="45">
        <f t="shared" si="23"/>
        <v>0</v>
      </c>
      <c r="Q73" s="45">
        <f t="shared" si="23"/>
        <v>0</v>
      </c>
      <c r="R73" s="45">
        <f t="shared" si="23"/>
        <v>0</v>
      </c>
      <c r="S73" s="45">
        <f t="shared" si="23"/>
        <v>0</v>
      </c>
      <c r="T73" s="45">
        <f t="shared" si="23"/>
        <v>0</v>
      </c>
      <c r="U73" s="45">
        <f t="shared" si="23"/>
        <v>0</v>
      </c>
      <c r="V73" s="45">
        <f t="shared" si="23"/>
        <v>0</v>
      </c>
      <c r="W73" s="45">
        <f t="shared" si="23"/>
        <v>0</v>
      </c>
      <c r="X73" s="45">
        <f t="shared" si="23"/>
        <v>0</v>
      </c>
      <c r="Y73" s="45">
        <f t="shared" si="23"/>
        <v>0</v>
      </c>
      <c r="Z73" s="45">
        <f t="shared" si="23"/>
        <v>0</v>
      </c>
      <c r="AA73" s="45">
        <f t="shared" si="23"/>
        <v>0</v>
      </c>
      <c r="AB73" s="45">
        <f t="shared" si="23"/>
        <v>0</v>
      </c>
      <c r="AC73" s="45">
        <f t="shared" si="23"/>
        <v>0</v>
      </c>
      <c r="AD73" s="45">
        <f t="shared" si="23"/>
        <v>0</v>
      </c>
      <c r="AE73" s="45">
        <f t="shared" si="23"/>
        <v>0</v>
      </c>
      <c r="AF73" s="45">
        <f t="shared" si="23"/>
        <v>0</v>
      </c>
      <c r="AG73" s="45">
        <f t="shared" si="23"/>
        <v>0</v>
      </c>
      <c r="AH73" s="45">
        <f t="shared" si="23"/>
        <v>0</v>
      </c>
      <c r="AI73" s="45">
        <f t="shared" si="23"/>
        <v>0</v>
      </c>
      <c r="AJ73" s="45">
        <f t="shared" si="23"/>
        <v>0</v>
      </c>
      <c r="AK73" s="45">
        <f t="shared" si="23"/>
        <v>0</v>
      </c>
      <c r="AL73" s="45">
        <f t="shared" si="23"/>
        <v>0</v>
      </c>
      <c r="AM73" s="45">
        <f>AM66</f>
        <v>0</v>
      </c>
      <c r="AN73" s="62"/>
      <c r="AO73" s="62"/>
      <c r="AP73" s="62"/>
      <c r="AQ73" s="62"/>
      <c r="AR73" s="62"/>
      <c r="AS73" s="62"/>
      <c r="AT73" s="62"/>
      <c r="AU73" s="62"/>
      <c r="AV73" s="62"/>
      <c r="AW73" s="62"/>
      <c r="AX73" s="62"/>
      <c r="AY73" s="62"/>
      <c r="AZ73" s="62"/>
      <c r="BA73" s="62"/>
      <c r="BB73" s="62"/>
      <c r="BC73" s="62"/>
      <c r="BD73" s="62"/>
      <c r="BE73" s="9"/>
      <c r="BF73" s="9"/>
      <c r="BG73" s="9"/>
      <c r="BH73" s="9"/>
    </row>
    <row r="74" spans="1:60">
      <c r="A74" s="9"/>
      <c r="B74" s="9"/>
      <c r="C74" s="67" t="str">
        <f>IF(D74=1, "ERROR build year before start year", "")</f>
        <v/>
      </c>
      <c r="D74" s="73" t="str">
        <f>IF(AND(J85&gt;0,-J77&lt;INDEX(leadtimes,MATCH($B71,augnames,0))), 1, "flag")</f>
        <v>flag</v>
      </c>
      <c r="E74" s="68"/>
      <c r="F74" s="69"/>
      <c r="G74" s="9"/>
      <c r="H74" s="16"/>
      <c r="I74" s="9"/>
      <c r="J74" s="9"/>
      <c r="K74" s="9"/>
      <c r="L74" s="9"/>
      <c r="M74" s="9"/>
      <c r="N74" s="9"/>
      <c r="O74" s="9"/>
      <c r="P74" s="9"/>
      <c r="Q74" s="9"/>
      <c r="R74" s="9"/>
      <c r="S74" s="9"/>
      <c r="T74" s="9"/>
      <c r="U74" s="9"/>
      <c r="V74" s="9"/>
      <c r="W74" s="9"/>
      <c r="X74" s="9"/>
      <c r="Y74" s="9"/>
      <c r="Z74" s="9"/>
      <c r="AA74" s="9"/>
      <c r="AB74" s="9"/>
      <c r="AC74" s="9"/>
      <c r="AD74" s="9"/>
      <c r="AE74" s="9"/>
      <c r="AF74" s="9"/>
      <c r="AG74" s="9"/>
      <c r="AH74" s="9"/>
      <c r="AI74" s="9"/>
      <c r="AJ74" s="9"/>
      <c r="AK74" s="9"/>
      <c r="AL74" s="9"/>
      <c r="AM74" s="9"/>
      <c r="AN74" s="9"/>
      <c r="AO74" s="9"/>
      <c r="AP74" s="9"/>
      <c r="AQ74" s="9"/>
      <c r="AR74" s="9"/>
      <c r="AS74" s="9"/>
      <c r="AT74" s="9"/>
      <c r="AU74" s="9"/>
      <c r="AV74" s="9"/>
      <c r="AW74" s="9"/>
      <c r="AX74" s="9"/>
      <c r="AY74" s="9"/>
      <c r="AZ74" s="9"/>
      <c r="BA74" s="9"/>
      <c r="BB74" s="9"/>
      <c r="BC74" s="9"/>
      <c r="BD74" s="9"/>
      <c r="BE74" s="9"/>
      <c r="BF74" s="9"/>
      <c r="BG74" s="9"/>
      <c r="BH74" s="9"/>
    </row>
    <row r="75" spans="1:60">
      <c r="A75" s="9"/>
      <c r="B75" s="9"/>
      <c r="C75" s="70" t="s">
        <v>88</v>
      </c>
      <c r="D75" s="161"/>
      <c r="E75" s="70"/>
      <c r="F75" s="71"/>
      <c r="G75" s="70"/>
      <c r="H75" s="162"/>
      <c r="I75" s="72"/>
      <c r="J75" s="73">
        <f>IF(J73&gt;J53, 0, 1)</f>
        <v>1</v>
      </c>
      <c r="K75" s="73">
        <f t="shared" ref="K75:AL75" si="24">IF(K73&gt;K53, 0, 1)</f>
        <v>1</v>
      </c>
      <c r="L75" s="73">
        <f t="shared" si="24"/>
        <v>1</v>
      </c>
      <c r="M75" s="73">
        <f t="shared" si="24"/>
        <v>1</v>
      </c>
      <c r="N75" s="73">
        <f t="shared" si="24"/>
        <v>1</v>
      </c>
      <c r="O75" s="73">
        <f t="shared" si="24"/>
        <v>1</v>
      </c>
      <c r="P75" s="73">
        <f t="shared" si="24"/>
        <v>1</v>
      </c>
      <c r="Q75" s="73">
        <f t="shared" si="24"/>
        <v>1</v>
      </c>
      <c r="R75" s="73">
        <f t="shared" si="24"/>
        <v>1</v>
      </c>
      <c r="S75" s="73">
        <f t="shared" si="24"/>
        <v>1</v>
      </c>
      <c r="T75" s="73">
        <f t="shared" si="24"/>
        <v>1</v>
      </c>
      <c r="U75" s="73">
        <f t="shared" si="24"/>
        <v>1</v>
      </c>
      <c r="V75" s="73">
        <f t="shared" si="24"/>
        <v>1</v>
      </c>
      <c r="W75" s="73">
        <f t="shared" si="24"/>
        <v>1</v>
      </c>
      <c r="X75" s="73">
        <f t="shared" si="24"/>
        <v>1</v>
      </c>
      <c r="Y75" s="73">
        <f t="shared" si="24"/>
        <v>1</v>
      </c>
      <c r="Z75" s="73">
        <f t="shared" si="24"/>
        <v>1</v>
      </c>
      <c r="AA75" s="73">
        <f t="shared" si="24"/>
        <v>1</v>
      </c>
      <c r="AB75" s="73">
        <f t="shared" si="24"/>
        <v>1</v>
      </c>
      <c r="AC75" s="73">
        <f t="shared" si="24"/>
        <v>1</v>
      </c>
      <c r="AD75" s="73">
        <f t="shared" si="24"/>
        <v>1</v>
      </c>
      <c r="AE75" s="73">
        <f t="shared" si="24"/>
        <v>1</v>
      </c>
      <c r="AF75" s="73">
        <f t="shared" si="24"/>
        <v>1</v>
      </c>
      <c r="AG75" s="73">
        <f t="shared" si="24"/>
        <v>1</v>
      </c>
      <c r="AH75" s="73">
        <f t="shared" si="24"/>
        <v>1</v>
      </c>
      <c r="AI75" s="73">
        <f t="shared" si="24"/>
        <v>1</v>
      </c>
      <c r="AJ75" s="73">
        <f t="shared" si="24"/>
        <v>1</v>
      </c>
      <c r="AK75" s="73">
        <f t="shared" si="24"/>
        <v>1</v>
      </c>
      <c r="AL75" s="73">
        <f t="shared" si="24"/>
        <v>1</v>
      </c>
      <c r="AM75" s="73">
        <f>IF(AM73&gt;AM53, 0, 1)</f>
        <v>1</v>
      </c>
      <c r="AN75" s="73"/>
      <c r="AO75" s="73"/>
      <c r="AP75" s="73"/>
      <c r="AQ75" s="73"/>
      <c r="AR75" s="73"/>
      <c r="AS75" s="73"/>
      <c r="AT75" s="73"/>
      <c r="AU75" s="73"/>
      <c r="AV75" s="73"/>
      <c r="AW75" s="73"/>
      <c r="AX75" s="73"/>
      <c r="AY75" s="73"/>
      <c r="AZ75" s="73"/>
      <c r="BA75" s="73"/>
      <c r="BB75" s="73"/>
      <c r="BC75" s="73"/>
      <c r="BD75" s="73"/>
      <c r="BE75" s="73"/>
      <c r="BF75" s="73"/>
      <c r="BG75" s="73"/>
      <c r="BH75" s="73"/>
    </row>
    <row r="76" spans="1:60">
      <c r="A76" s="9"/>
      <c r="B76" s="9"/>
      <c r="C76" s="70" t="s">
        <v>89</v>
      </c>
      <c r="D76" s="161"/>
      <c r="E76" s="70"/>
      <c r="F76" s="71"/>
      <c r="G76" s="70"/>
      <c r="H76" s="162"/>
      <c r="I76" s="72"/>
      <c r="J76" s="74">
        <f>IF(SUM($J75:J75)=0,0,1)</f>
        <v>1</v>
      </c>
      <c r="K76" s="74">
        <f>IF(SUM($J75:K75)=0,0,1)</f>
        <v>1</v>
      </c>
      <c r="L76" s="74">
        <f>IF(SUM($J75:L75)=0,0,1)</f>
        <v>1</v>
      </c>
      <c r="M76" s="74">
        <f>IF(SUM($J75:M75)=0,0,1)</f>
        <v>1</v>
      </c>
      <c r="N76" s="74">
        <f>IF(SUM($J75:N75)=0,0,1)</f>
        <v>1</v>
      </c>
      <c r="O76" s="74">
        <f>IF(SUM($J75:O75)=0,0,1)</f>
        <v>1</v>
      </c>
      <c r="P76" s="74">
        <f>IF(SUM($J75:P75)=0,0,1)</f>
        <v>1</v>
      </c>
      <c r="Q76" s="74">
        <f>IF(SUM($J75:Q75)=0,0,1)</f>
        <v>1</v>
      </c>
      <c r="R76" s="74">
        <f>IF(SUM($J75:R75)=0,0,1)</f>
        <v>1</v>
      </c>
      <c r="S76" s="74">
        <f>IF(SUM($J75:S75)=0,0,1)</f>
        <v>1</v>
      </c>
      <c r="T76" s="74">
        <f>IF(SUM($J75:T75)=0,0,1)</f>
        <v>1</v>
      </c>
      <c r="U76" s="74">
        <f>IF(SUM($J75:U75)=0,0,1)</f>
        <v>1</v>
      </c>
      <c r="V76" s="74">
        <f>IF(SUM($J75:V75)=0,0,1)</f>
        <v>1</v>
      </c>
      <c r="W76" s="74">
        <f>IF(SUM($J75:W75)=0,0,1)</f>
        <v>1</v>
      </c>
      <c r="X76" s="74">
        <f>IF(SUM($J75:X75)=0,0,1)</f>
        <v>1</v>
      </c>
      <c r="Y76" s="74">
        <f>IF(SUM($J75:Y75)=0,0,1)</f>
        <v>1</v>
      </c>
      <c r="Z76" s="74">
        <f>IF(SUM($J75:Z75)=0,0,1)</f>
        <v>1</v>
      </c>
      <c r="AA76" s="74">
        <f>IF(SUM($J75:AA75)=0,0,1)</f>
        <v>1</v>
      </c>
      <c r="AB76" s="74">
        <f>IF(SUM($J75:AB75)=0,0,1)</f>
        <v>1</v>
      </c>
      <c r="AC76" s="74">
        <f>IF(SUM($J75:AC75)=0,0,1)</f>
        <v>1</v>
      </c>
      <c r="AD76" s="74">
        <f>IF(SUM($J75:AD75)=0,0,1)</f>
        <v>1</v>
      </c>
      <c r="AE76" s="74">
        <f>IF(SUM($J75:AE75)=0,0,1)</f>
        <v>1</v>
      </c>
      <c r="AF76" s="74">
        <f>IF(SUM($J75:AF75)=0,0,1)</f>
        <v>1</v>
      </c>
      <c r="AG76" s="74">
        <f>IF(SUM($J75:AG75)=0,0,1)</f>
        <v>1</v>
      </c>
      <c r="AH76" s="74">
        <f>IF(SUM($J75:AH75)=0,0,1)</f>
        <v>1</v>
      </c>
      <c r="AI76" s="74">
        <f>IF(SUM($J75:AI75)=0,0,1)</f>
        <v>1</v>
      </c>
      <c r="AJ76" s="74">
        <f>IF(SUM($J75:AJ75)=0,0,1)</f>
        <v>1</v>
      </c>
      <c r="AK76" s="74">
        <f>IF(SUM($J75:AK75)=0,0,1)</f>
        <v>1</v>
      </c>
      <c r="AL76" s="74">
        <f>IF(SUM($J75:AL75)=0,0,1)</f>
        <v>1</v>
      </c>
      <c r="AM76" s="74">
        <f>IF(SUM($J75:AM75)=0,0,1)</f>
        <v>1</v>
      </c>
      <c r="AN76" s="74"/>
      <c r="AO76" s="74"/>
      <c r="AP76" s="74"/>
      <c r="AQ76" s="74"/>
      <c r="AR76" s="74"/>
      <c r="AS76" s="74"/>
      <c r="AT76" s="74"/>
      <c r="AU76" s="74"/>
      <c r="AV76" s="74"/>
      <c r="AW76" s="74"/>
      <c r="AX76" s="74"/>
      <c r="AY76" s="74"/>
      <c r="AZ76" s="74"/>
      <c r="BA76" s="74"/>
      <c r="BB76" s="74"/>
      <c r="BC76" s="74"/>
      <c r="BD76" s="74"/>
      <c r="BE76" s="75"/>
      <c r="BF76" s="75"/>
      <c r="BG76" s="75"/>
      <c r="BH76" s="75"/>
    </row>
    <row r="77" spans="1:60">
      <c r="A77" s="9"/>
      <c r="B77" s="9"/>
      <c r="C77" s="70" t="s">
        <v>90</v>
      </c>
      <c r="D77" s="161"/>
      <c r="E77" s="70"/>
      <c r="F77" s="71"/>
      <c r="G77" s="70"/>
      <c r="H77" s="162"/>
      <c r="I77" s="72"/>
      <c r="J77" s="74">
        <f>IF($AM76=0,0,IF(AND(J76=0,J75=0),K77-1,0))</f>
        <v>0</v>
      </c>
      <c r="K77" s="74">
        <f t="shared" ref="K77:AM77" si="25">IF($AM76=0,0,IF(AND(K76=0,K75=0),L77-1,0))</f>
        <v>0</v>
      </c>
      <c r="L77" s="74">
        <f t="shared" si="25"/>
        <v>0</v>
      </c>
      <c r="M77" s="74">
        <f t="shared" si="25"/>
        <v>0</v>
      </c>
      <c r="N77" s="74">
        <f t="shared" si="25"/>
        <v>0</v>
      </c>
      <c r="O77" s="74">
        <f t="shared" si="25"/>
        <v>0</v>
      </c>
      <c r="P77" s="74">
        <f t="shared" si="25"/>
        <v>0</v>
      </c>
      <c r="Q77" s="74">
        <f t="shared" si="25"/>
        <v>0</v>
      </c>
      <c r="R77" s="74">
        <f t="shared" si="25"/>
        <v>0</v>
      </c>
      <c r="S77" s="74">
        <f t="shared" si="25"/>
        <v>0</v>
      </c>
      <c r="T77" s="74">
        <f t="shared" si="25"/>
        <v>0</v>
      </c>
      <c r="U77" s="74">
        <f t="shared" si="25"/>
        <v>0</v>
      </c>
      <c r="V77" s="74">
        <f t="shared" si="25"/>
        <v>0</v>
      </c>
      <c r="W77" s="74">
        <f t="shared" si="25"/>
        <v>0</v>
      </c>
      <c r="X77" s="74">
        <f t="shared" si="25"/>
        <v>0</v>
      </c>
      <c r="Y77" s="74">
        <f t="shared" si="25"/>
        <v>0</v>
      </c>
      <c r="Z77" s="74">
        <f t="shared" si="25"/>
        <v>0</v>
      </c>
      <c r="AA77" s="74">
        <f t="shared" si="25"/>
        <v>0</v>
      </c>
      <c r="AB77" s="74">
        <f t="shared" si="25"/>
        <v>0</v>
      </c>
      <c r="AC77" s="74">
        <f t="shared" si="25"/>
        <v>0</v>
      </c>
      <c r="AD77" s="74">
        <f t="shared" si="25"/>
        <v>0</v>
      </c>
      <c r="AE77" s="74">
        <f t="shared" si="25"/>
        <v>0</v>
      </c>
      <c r="AF77" s="74">
        <f t="shared" si="25"/>
        <v>0</v>
      </c>
      <c r="AG77" s="74">
        <f t="shared" si="25"/>
        <v>0</v>
      </c>
      <c r="AH77" s="74">
        <f t="shared" si="25"/>
        <v>0</v>
      </c>
      <c r="AI77" s="74">
        <f t="shared" si="25"/>
        <v>0</v>
      </c>
      <c r="AJ77" s="74">
        <f t="shared" si="25"/>
        <v>0</v>
      </c>
      <c r="AK77" s="74">
        <f t="shared" si="25"/>
        <v>0</v>
      </c>
      <c r="AL77" s="74">
        <f t="shared" si="25"/>
        <v>0</v>
      </c>
      <c r="AM77" s="74">
        <f t="shared" si="25"/>
        <v>0</v>
      </c>
      <c r="AN77" s="74"/>
      <c r="AO77" s="74"/>
      <c r="AP77" s="74"/>
      <c r="AQ77" s="74"/>
      <c r="AR77" s="74"/>
      <c r="AS77" s="74"/>
      <c r="AT77" s="74"/>
      <c r="AU77" s="74"/>
      <c r="AV77" s="74"/>
      <c r="AW77" s="74"/>
      <c r="AX77" s="74"/>
      <c r="AY77" s="74"/>
      <c r="AZ77" s="74"/>
      <c r="BA77" s="74"/>
      <c r="BB77" s="74"/>
      <c r="BC77" s="74"/>
      <c r="BD77" s="74"/>
      <c r="BE77" s="75"/>
      <c r="BF77" s="75"/>
      <c r="BG77" s="75"/>
      <c r="BH77" s="75"/>
    </row>
    <row r="78" spans="1:60">
      <c r="A78" s="9"/>
      <c r="B78" s="9"/>
      <c r="C78" s="70" t="s">
        <v>91</v>
      </c>
      <c r="D78" s="161"/>
      <c r="E78" s="70"/>
      <c r="F78" s="71"/>
      <c r="G78" s="70"/>
      <c r="H78" s="162"/>
      <c r="I78" s="72"/>
      <c r="J78" s="74">
        <f>IF(ABS(J77)=INDEX(leadtimes,MATCH($B71,augnames,0),1),1,0)</f>
        <v>1</v>
      </c>
      <c r="K78" s="74">
        <f t="shared" ref="K78:AM78" si="26">IF(ABS(K77)=INDEX(leadtimes,MATCH($B71,augnames,0),1),1,0)</f>
        <v>1</v>
      </c>
      <c r="L78" s="74">
        <f t="shared" si="26"/>
        <v>1</v>
      </c>
      <c r="M78" s="74">
        <f t="shared" si="26"/>
        <v>1</v>
      </c>
      <c r="N78" s="74">
        <f t="shared" si="26"/>
        <v>1</v>
      </c>
      <c r="O78" s="74">
        <f t="shared" si="26"/>
        <v>1</v>
      </c>
      <c r="P78" s="74">
        <f t="shared" si="26"/>
        <v>1</v>
      </c>
      <c r="Q78" s="74">
        <f t="shared" si="26"/>
        <v>1</v>
      </c>
      <c r="R78" s="74">
        <f t="shared" si="26"/>
        <v>1</v>
      </c>
      <c r="S78" s="74">
        <f t="shared" si="26"/>
        <v>1</v>
      </c>
      <c r="T78" s="74">
        <f t="shared" si="26"/>
        <v>1</v>
      </c>
      <c r="U78" s="74">
        <f t="shared" si="26"/>
        <v>1</v>
      </c>
      <c r="V78" s="74">
        <f t="shared" si="26"/>
        <v>1</v>
      </c>
      <c r="W78" s="74">
        <f t="shared" si="26"/>
        <v>1</v>
      </c>
      <c r="X78" s="74">
        <f t="shared" si="26"/>
        <v>1</v>
      </c>
      <c r="Y78" s="74">
        <f t="shared" si="26"/>
        <v>1</v>
      </c>
      <c r="Z78" s="74">
        <f t="shared" si="26"/>
        <v>1</v>
      </c>
      <c r="AA78" s="74">
        <f t="shared" si="26"/>
        <v>1</v>
      </c>
      <c r="AB78" s="74">
        <f t="shared" si="26"/>
        <v>1</v>
      </c>
      <c r="AC78" s="74">
        <f t="shared" si="26"/>
        <v>1</v>
      </c>
      <c r="AD78" s="74">
        <f t="shared" si="26"/>
        <v>1</v>
      </c>
      <c r="AE78" s="74">
        <f t="shared" si="26"/>
        <v>1</v>
      </c>
      <c r="AF78" s="74">
        <f t="shared" si="26"/>
        <v>1</v>
      </c>
      <c r="AG78" s="74">
        <f t="shared" si="26"/>
        <v>1</v>
      </c>
      <c r="AH78" s="74">
        <f t="shared" si="26"/>
        <v>1</v>
      </c>
      <c r="AI78" s="74">
        <f t="shared" si="26"/>
        <v>1</v>
      </c>
      <c r="AJ78" s="74">
        <f t="shared" si="26"/>
        <v>1</v>
      </c>
      <c r="AK78" s="74">
        <f t="shared" si="26"/>
        <v>1</v>
      </c>
      <c r="AL78" s="74">
        <f t="shared" si="26"/>
        <v>1</v>
      </c>
      <c r="AM78" s="74">
        <f t="shared" si="26"/>
        <v>1</v>
      </c>
      <c r="AN78" s="74"/>
      <c r="AO78" s="74"/>
      <c r="AP78" s="74"/>
      <c r="AQ78" s="74"/>
      <c r="AR78" s="74"/>
      <c r="AS78" s="74"/>
      <c r="AT78" s="74"/>
      <c r="AU78" s="74"/>
      <c r="AV78" s="74"/>
      <c r="AW78" s="74"/>
      <c r="AX78" s="74"/>
      <c r="AY78" s="74"/>
      <c r="AZ78" s="74"/>
      <c r="BA78" s="74"/>
      <c r="BB78" s="74"/>
      <c r="BC78" s="74"/>
      <c r="BD78" s="74"/>
      <c r="BE78" s="75"/>
      <c r="BF78" s="75"/>
      <c r="BG78" s="75"/>
      <c r="BH78" s="75"/>
    </row>
    <row r="79" spans="1:60">
      <c r="A79" s="9"/>
      <c r="B79" s="9"/>
      <c r="C79" s="70" t="s">
        <v>92</v>
      </c>
      <c r="D79" s="161"/>
      <c r="E79" s="70"/>
      <c r="F79" s="71"/>
      <c r="G79" s="70"/>
      <c r="H79" s="162"/>
      <c r="I79" s="72"/>
      <c r="J79" s="74">
        <f>IF(SUM($J78:J78)=1,1,0)+I79</f>
        <v>1</v>
      </c>
      <c r="K79" s="74">
        <f>IF(SUM($J78:K78)=1,1,0)+J79</f>
        <v>1</v>
      </c>
      <c r="L79" s="74">
        <f>IF(SUM($J78:L78)=1,1,0)+K79</f>
        <v>1</v>
      </c>
      <c r="M79" s="74">
        <f>IF(SUM($J78:M78)=1,1,0)+L79</f>
        <v>1</v>
      </c>
      <c r="N79" s="74">
        <f>IF(SUM($J78:N78)=1,1,0)+M79</f>
        <v>1</v>
      </c>
      <c r="O79" s="74">
        <f>IF(SUM($J78:O78)=1,1,0)+N79</f>
        <v>1</v>
      </c>
      <c r="P79" s="74">
        <f>IF(SUM($J78:P78)=1,1,0)+O79</f>
        <v>1</v>
      </c>
      <c r="Q79" s="74">
        <f>IF(SUM($J78:Q78)=1,1,0)+P79</f>
        <v>1</v>
      </c>
      <c r="R79" s="74">
        <f>IF(SUM($J78:R78)=1,1,0)+Q79</f>
        <v>1</v>
      </c>
      <c r="S79" s="74">
        <f>IF(SUM($J78:S78)=1,1,0)+R79</f>
        <v>1</v>
      </c>
      <c r="T79" s="74">
        <f>IF(SUM($J78:T78)=1,1,0)+S79</f>
        <v>1</v>
      </c>
      <c r="U79" s="74">
        <f>IF(SUM($J78:U78)=1,1,0)+T79</f>
        <v>1</v>
      </c>
      <c r="V79" s="74">
        <f>IF(SUM($J78:V78)=1,1,0)+U79</f>
        <v>1</v>
      </c>
      <c r="W79" s="74">
        <f>IF(SUM($J78:W78)=1,1,0)+V79</f>
        <v>1</v>
      </c>
      <c r="X79" s="74">
        <f>IF(SUM($J78:X78)=1,1,0)+W79</f>
        <v>1</v>
      </c>
      <c r="Y79" s="74">
        <f>IF(SUM($J78:Y78)=1,1,0)+X79</f>
        <v>1</v>
      </c>
      <c r="Z79" s="74">
        <f>IF(SUM($J78:Z78)=1,1,0)+Y79</f>
        <v>1</v>
      </c>
      <c r="AA79" s="74">
        <f>IF(SUM($J78:AA78)=1,1,0)+Z79</f>
        <v>1</v>
      </c>
      <c r="AB79" s="74">
        <f>IF(SUM($J78:AB78)=1,1,0)+AA79</f>
        <v>1</v>
      </c>
      <c r="AC79" s="74">
        <f>IF(SUM($J78:AC78)=1,1,0)+AB79</f>
        <v>1</v>
      </c>
      <c r="AD79" s="74">
        <f>IF(SUM($J78:AD78)=1,1,0)+AC79</f>
        <v>1</v>
      </c>
      <c r="AE79" s="74">
        <f>IF(SUM($J78:AE78)=1,1,0)+AD79</f>
        <v>1</v>
      </c>
      <c r="AF79" s="74">
        <f>IF(SUM($J78:AF78)=1,1,0)+AE79</f>
        <v>1</v>
      </c>
      <c r="AG79" s="74">
        <f>IF(SUM($J78:AG78)=1,1,0)+AF79</f>
        <v>1</v>
      </c>
      <c r="AH79" s="74">
        <f>IF(SUM($J78:AH78)=1,1,0)+AG79</f>
        <v>1</v>
      </c>
      <c r="AI79" s="74">
        <f>IF(SUM($J78:AI78)=1,1,0)+AH79</f>
        <v>1</v>
      </c>
      <c r="AJ79" s="74">
        <f>IF(SUM($J78:AJ78)=1,1,0)+AI79</f>
        <v>1</v>
      </c>
      <c r="AK79" s="74">
        <f>IF(SUM($J78:AK78)=1,1,0)+AJ79</f>
        <v>1</v>
      </c>
      <c r="AL79" s="74">
        <f>IF(SUM($J78:AL78)=1,1,0)+AK79</f>
        <v>1</v>
      </c>
      <c r="AM79" s="74">
        <f>IF(SUM($J78:AM78)=1,1,0)+AL79</f>
        <v>1</v>
      </c>
      <c r="AN79" s="74"/>
      <c r="AO79" s="74"/>
      <c r="AP79" s="74"/>
      <c r="AQ79" s="74"/>
      <c r="AR79" s="74"/>
      <c r="AS79" s="74"/>
      <c r="AT79" s="74"/>
      <c r="AU79" s="74"/>
      <c r="AV79" s="74"/>
      <c r="AW79" s="74"/>
      <c r="AX79" s="74"/>
      <c r="AY79" s="74"/>
      <c r="AZ79" s="74"/>
      <c r="BA79" s="74"/>
      <c r="BB79" s="74"/>
      <c r="BC79" s="74"/>
      <c r="BD79" s="74"/>
      <c r="BE79" s="75"/>
      <c r="BF79" s="75"/>
      <c r="BG79" s="75"/>
      <c r="BH79" s="75"/>
    </row>
    <row r="80" spans="1:60" ht="15.65" customHeight="1">
      <c r="A80" s="9"/>
      <c r="B80" s="9"/>
      <c r="C80" s="70" t="s">
        <v>93</v>
      </c>
      <c r="D80" s="162"/>
      <c r="E80" s="72"/>
      <c r="F80" s="76"/>
      <c r="G80" s="72"/>
      <c r="H80" s="162"/>
      <c r="I80" s="72"/>
      <c r="J80" s="73">
        <f>SUM($J75:J75)</f>
        <v>1</v>
      </c>
      <c r="K80" s="73">
        <f>SUM($J75:K75)</f>
        <v>2</v>
      </c>
      <c r="L80" s="73">
        <f>SUM($J75:L75)</f>
        <v>3</v>
      </c>
      <c r="M80" s="73">
        <f>SUM($J75:M75)</f>
        <v>4</v>
      </c>
      <c r="N80" s="73">
        <f>SUM($J75:N75)</f>
        <v>5</v>
      </c>
      <c r="O80" s="73">
        <f>SUM($J75:O75)</f>
        <v>6</v>
      </c>
      <c r="P80" s="73">
        <f>SUM($J75:P75)</f>
        <v>7</v>
      </c>
      <c r="Q80" s="73">
        <f>SUM($J75:Q75)</f>
        <v>8</v>
      </c>
      <c r="R80" s="73">
        <f>SUM($J75:R75)</f>
        <v>9</v>
      </c>
      <c r="S80" s="73">
        <f>SUM($J75:S75)</f>
        <v>10</v>
      </c>
      <c r="T80" s="73">
        <f>SUM($J75:T75)</f>
        <v>11</v>
      </c>
      <c r="U80" s="73">
        <f>SUM($J75:U75)</f>
        <v>12</v>
      </c>
      <c r="V80" s="73">
        <f>SUM($J75:V75)</f>
        <v>13</v>
      </c>
      <c r="W80" s="73">
        <f>SUM($J75:W75)</f>
        <v>14</v>
      </c>
      <c r="X80" s="73">
        <f>SUM($J75:X75)</f>
        <v>15</v>
      </c>
      <c r="Y80" s="73">
        <f>SUM($J75:Y75)</f>
        <v>16</v>
      </c>
      <c r="Z80" s="73">
        <f>SUM($J75:Z75)</f>
        <v>17</v>
      </c>
      <c r="AA80" s="73">
        <f>SUM($J75:AA75)</f>
        <v>18</v>
      </c>
      <c r="AB80" s="73">
        <f>SUM($J75:AB75)</f>
        <v>19</v>
      </c>
      <c r="AC80" s="73">
        <f>SUM($J75:AC75)</f>
        <v>20</v>
      </c>
      <c r="AD80" s="73">
        <f>SUM($J75:AD75)</f>
        <v>21</v>
      </c>
      <c r="AE80" s="73">
        <f>SUM($J75:AE75)</f>
        <v>22</v>
      </c>
      <c r="AF80" s="73">
        <f>SUM($J75:AF75)</f>
        <v>23</v>
      </c>
      <c r="AG80" s="73">
        <f>SUM($J75:AG75)</f>
        <v>24</v>
      </c>
      <c r="AH80" s="73">
        <f>SUM($J75:AH75)</f>
        <v>25</v>
      </c>
      <c r="AI80" s="73">
        <f>SUM($J75:AI75)</f>
        <v>26</v>
      </c>
      <c r="AJ80" s="73">
        <f>SUM($J75:AJ75)</f>
        <v>27</v>
      </c>
      <c r="AK80" s="73">
        <f>SUM($J75:AK75)</f>
        <v>28</v>
      </c>
      <c r="AL80" s="73">
        <f>SUM($J75:AL75)</f>
        <v>29</v>
      </c>
      <c r="AM80" s="73">
        <f>SUM($J75:AM75)</f>
        <v>30</v>
      </c>
      <c r="AN80" s="73"/>
      <c r="AO80" s="73"/>
      <c r="AP80" s="73"/>
      <c r="AQ80" s="73"/>
      <c r="AR80" s="73"/>
      <c r="AS80" s="73"/>
      <c r="AT80" s="73"/>
      <c r="AU80" s="73"/>
      <c r="AV80" s="73"/>
      <c r="AW80" s="73"/>
      <c r="AX80" s="73"/>
      <c r="AY80" s="73"/>
      <c r="AZ80" s="73"/>
      <c r="BA80" s="73"/>
      <c r="BB80" s="73"/>
      <c r="BC80" s="73"/>
      <c r="BD80" s="73"/>
      <c r="BE80" s="73"/>
      <c r="BF80" s="73"/>
      <c r="BG80" s="73"/>
      <c r="BH80" s="73"/>
    </row>
    <row r="81" spans="1:60" ht="15.65" customHeight="1">
      <c r="A81" s="9"/>
      <c r="B81" s="9"/>
      <c r="C81" s="70" t="s">
        <v>94</v>
      </c>
      <c r="D81" s="162"/>
      <c r="E81" s="72"/>
      <c r="F81" s="76"/>
      <c r="G81" s="72"/>
      <c r="H81" s="162"/>
      <c r="I81" s="72"/>
      <c r="J81" s="73">
        <f>IF(J80&gt;INDEX(assetlives, MATCH($B71, augnames, 0)), 0, 1)</f>
        <v>0</v>
      </c>
      <c r="K81" s="73">
        <f t="shared" ref="K81:AM81" si="27">IF(K80&gt;INDEX(assetlives, MATCH($B71, augnames, 0)), 0, 1)</f>
        <v>0</v>
      </c>
      <c r="L81" s="73">
        <f t="shared" si="27"/>
        <v>0</v>
      </c>
      <c r="M81" s="73">
        <f t="shared" si="27"/>
        <v>0</v>
      </c>
      <c r="N81" s="73">
        <f t="shared" si="27"/>
        <v>0</v>
      </c>
      <c r="O81" s="73">
        <f t="shared" si="27"/>
        <v>0</v>
      </c>
      <c r="P81" s="73">
        <f t="shared" si="27"/>
        <v>0</v>
      </c>
      <c r="Q81" s="73">
        <f t="shared" si="27"/>
        <v>0</v>
      </c>
      <c r="R81" s="73">
        <f t="shared" si="27"/>
        <v>0</v>
      </c>
      <c r="S81" s="73">
        <f t="shared" si="27"/>
        <v>0</v>
      </c>
      <c r="T81" s="73">
        <f t="shared" si="27"/>
        <v>0</v>
      </c>
      <c r="U81" s="73">
        <f t="shared" si="27"/>
        <v>0</v>
      </c>
      <c r="V81" s="73">
        <f t="shared" si="27"/>
        <v>0</v>
      </c>
      <c r="W81" s="73">
        <f t="shared" si="27"/>
        <v>0</v>
      </c>
      <c r="X81" s="73">
        <f t="shared" si="27"/>
        <v>0</v>
      </c>
      <c r="Y81" s="73">
        <f t="shared" si="27"/>
        <v>0</v>
      </c>
      <c r="Z81" s="73">
        <f t="shared" si="27"/>
        <v>0</v>
      </c>
      <c r="AA81" s="73">
        <f t="shared" si="27"/>
        <v>0</v>
      </c>
      <c r="AB81" s="73">
        <f t="shared" si="27"/>
        <v>0</v>
      </c>
      <c r="AC81" s="73">
        <f t="shared" si="27"/>
        <v>0</v>
      </c>
      <c r="AD81" s="73">
        <f t="shared" si="27"/>
        <v>0</v>
      </c>
      <c r="AE81" s="73">
        <f t="shared" si="27"/>
        <v>0</v>
      </c>
      <c r="AF81" s="73">
        <f t="shared" si="27"/>
        <v>0</v>
      </c>
      <c r="AG81" s="73">
        <f t="shared" si="27"/>
        <v>0</v>
      </c>
      <c r="AH81" s="73">
        <f t="shared" si="27"/>
        <v>0</v>
      </c>
      <c r="AI81" s="73">
        <f t="shared" si="27"/>
        <v>0</v>
      </c>
      <c r="AJ81" s="73">
        <f t="shared" si="27"/>
        <v>0</v>
      </c>
      <c r="AK81" s="73">
        <f t="shared" si="27"/>
        <v>0</v>
      </c>
      <c r="AL81" s="73">
        <f t="shared" si="27"/>
        <v>0</v>
      </c>
      <c r="AM81" s="73">
        <f t="shared" si="27"/>
        <v>0</v>
      </c>
      <c r="AN81" s="73"/>
      <c r="AO81" s="73"/>
      <c r="AP81" s="73"/>
      <c r="AQ81" s="73"/>
      <c r="AR81" s="73"/>
      <c r="AS81" s="73"/>
      <c r="AT81" s="73"/>
      <c r="AU81" s="73"/>
      <c r="AV81" s="73"/>
      <c r="AW81" s="73"/>
      <c r="AX81" s="73"/>
      <c r="AY81" s="73"/>
      <c r="AZ81" s="73"/>
      <c r="BA81" s="73"/>
      <c r="BB81" s="73"/>
      <c r="BC81" s="73"/>
      <c r="BD81" s="73"/>
      <c r="BE81" s="73"/>
      <c r="BF81" s="73"/>
      <c r="BG81" s="73"/>
      <c r="BH81" s="73"/>
    </row>
    <row r="82" spans="1:60">
      <c r="A82" s="9"/>
      <c r="B82" s="9"/>
      <c r="C82" s="70" t="s">
        <v>95</v>
      </c>
      <c r="D82" s="161"/>
      <c r="E82" s="70"/>
      <c r="F82" s="71"/>
      <c r="G82" s="70"/>
      <c r="H82" s="162"/>
      <c r="I82" s="72"/>
      <c r="J82" s="74">
        <f>IF(J$7&lt;=ModelFyEnd, 1, 0)</f>
        <v>1</v>
      </c>
      <c r="K82" s="74">
        <f t="shared" ref="K82:AM82" si="28">IF(K$7&lt;=ModelFyEnd, 1, 0)</f>
        <v>1</v>
      </c>
      <c r="L82" s="74">
        <f t="shared" si="28"/>
        <v>1</v>
      </c>
      <c r="M82" s="74">
        <f t="shared" si="28"/>
        <v>1</v>
      </c>
      <c r="N82" s="74">
        <f t="shared" si="28"/>
        <v>1</v>
      </c>
      <c r="O82" s="74">
        <f t="shared" si="28"/>
        <v>1</v>
      </c>
      <c r="P82" s="74">
        <f t="shared" si="28"/>
        <v>1</v>
      </c>
      <c r="Q82" s="74">
        <f t="shared" si="28"/>
        <v>1</v>
      </c>
      <c r="R82" s="74">
        <f t="shared" si="28"/>
        <v>1</v>
      </c>
      <c r="S82" s="74">
        <f t="shared" si="28"/>
        <v>1</v>
      </c>
      <c r="T82" s="74">
        <f t="shared" si="28"/>
        <v>1</v>
      </c>
      <c r="U82" s="74">
        <f t="shared" si="28"/>
        <v>1</v>
      </c>
      <c r="V82" s="74">
        <f t="shared" si="28"/>
        <v>1</v>
      </c>
      <c r="W82" s="74">
        <f t="shared" si="28"/>
        <v>1</v>
      </c>
      <c r="X82" s="74">
        <f t="shared" si="28"/>
        <v>1</v>
      </c>
      <c r="Y82" s="74">
        <f t="shared" si="28"/>
        <v>1</v>
      </c>
      <c r="Z82" s="74">
        <f t="shared" si="28"/>
        <v>1</v>
      </c>
      <c r="AA82" s="74">
        <f t="shared" si="28"/>
        <v>1</v>
      </c>
      <c r="AB82" s="74">
        <f t="shared" si="28"/>
        <v>1</v>
      </c>
      <c r="AC82" s="74">
        <f t="shared" si="28"/>
        <v>1</v>
      </c>
      <c r="AD82" s="74">
        <f t="shared" si="28"/>
        <v>1</v>
      </c>
      <c r="AE82" s="74">
        <f t="shared" si="28"/>
        <v>1</v>
      </c>
      <c r="AF82" s="74">
        <f t="shared" si="28"/>
        <v>1</v>
      </c>
      <c r="AG82" s="74">
        <f t="shared" si="28"/>
        <v>1</v>
      </c>
      <c r="AH82" s="74">
        <f t="shared" si="28"/>
        <v>1</v>
      </c>
      <c r="AI82" s="74">
        <f t="shared" si="28"/>
        <v>1</v>
      </c>
      <c r="AJ82" s="74">
        <f t="shared" si="28"/>
        <v>1</v>
      </c>
      <c r="AK82" s="74">
        <f t="shared" si="28"/>
        <v>1</v>
      </c>
      <c r="AL82" s="74">
        <f t="shared" si="28"/>
        <v>1</v>
      </c>
      <c r="AM82" s="74">
        <f t="shared" si="28"/>
        <v>1</v>
      </c>
      <c r="AN82" s="74"/>
      <c r="AO82" s="74"/>
      <c r="AP82" s="74"/>
      <c r="AQ82" s="74"/>
      <c r="AR82" s="74"/>
      <c r="AS82" s="74"/>
      <c r="AT82" s="74"/>
      <c r="AU82" s="74"/>
      <c r="AV82" s="74"/>
      <c r="AW82" s="74"/>
      <c r="AX82" s="74"/>
      <c r="AY82" s="74"/>
      <c r="AZ82" s="74"/>
      <c r="BA82" s="74"/>
      <c r="BB82" s="74"/>
      <c r="BC82" s="74"/>
      <c r="BD82" s="74"/>
      <c r="BE82" s="75"/>
      <c r="BF82" s="75"/>
      <c r="BG82" s="75"/>
      <c r="BH82" s="75"/>
    </row>
    <row r="83" spans="1:60">
      <c r="A83" s="9"/>
      <c r="B83" s="9"/>
      <c r="C83" s="9"/>
      <c r="D83" s="16"/>
      <c r="E83" s="9"/>
      <c r="F83" s="34"/>
      <c r="G83" s="9"/>
      <c r="H83" s="16"/>
      <c r="I83" s="9"/>
      <c r="J83" s="9"/>
      <c r="K83" s="9"/>
      <c r="L83" s="9"/>
      <c r="M83" s="9"/>
      <c r="N83" s="9"/>
      <c r="O83" s="9"/>
      <c r="P83" s="9"/>
      <c r="Q83" s="9"/>
      <c r="R83" s="9"/>
      <c r="S83" s="9"/>
      <c r="T83" s="9"/>
      <c r="U83" s="9"/>
      <c r="V83" s="9"/>
      <c r="W83" s="9"/>
      <c r="X83" s="9"/>
      <c r="Y83" s="9"/>
      <c r="Z83" s="9"/>
      <c r="AA83" s="9"/>
      <c r="AB83" s="9"/>
      <c r="AC83" s="9"/>
      <c r="AD83" s="9"/>
      <c r="AE83" s="9"/>
      <c r="AF83" s="9"/>
      <c r="AG83" s="9"/>
      <c r="AH83" s="9"/>
      <c r="AI83" s="9"/>
      <c r="AJ83" s="9"/>
      <c r="AK83" s="9"/>
      <c r="AL83" s="9"/>
      <c r="AM83" s="9"/>
      <c r="AN83" s="9"/>
      <c r="AO83" s="9"/>
      <c r="AP83" s="9"/>
      <c r="AQ83" s="9"/>
      <c r="AR83" s="9"/>
      <c r="AS83" s="9"/>
      <c r="AT83" s="9"/>
      <c r="AU83" s="9"/>
      <c r="AV83" s="9"/>
      <c r="AW83" s="9"/>
      <c r="AX83" s="9"/>
      <c r="AY83" s="9"/>
      <c r="AZ83" s="9"/>
      <c r="BA83" s="9"/>
      <c r="BB83" s="9"/>
      <c r="BC83" s="9"/>
      <c r="BD83" s="9"/>
      <c r="BE83" s="9"/>
      <c r="BF83" s="9"/>
      <c r="BG83" s="9"/>
      <c r="BH83" s="9"/>
    </row>
    <row r="84" spans="1:60" ht="22">
      <c r="A84" s="9"/>
      <c r="B84" s="63"/>
      <c r="C84" s="5" t="s">
        <v>96</v>
      </c>
      <c r="D84" s="160" t="s">
        <v>80</v>
      </c>
      <c r="E84" s="11"/>
      <c r="F84" s="76" t="s">
        <v>97</v>
      </c>
      <c r="G84" s="9"/>
      <c r="H84" s="16"/>
      <c r="I84" s="9"/>
      <c r="J84" s="48">
        <f>IF(J76=1, INDEX(yieldnew, MATCH($B71, augnames, 0)), 0)*J81</f>
        <v>0</v>
      </c>
      <c r="K84" s="48">
        <f>IF(K76=1, INDEX(yieldnew, MATCH($B71, augnames, 0)), 0)*K81</f>
        <v>0</v>
      </c>
      <c r="L84" s="48">
        <f t="shared" ref="L84:AM84" si="29">IF(L76=1, INDEX(yieldnew, MATCH($B71, augnames, 0)), 0)*L81</f>
        <v>0</v>
      </c>
      <c r="M84" s="48">
        <f t="shared" si="29"/>
        <v>0</v>
      </c>
      <c r="N84" s="48">
        <f t="shared" si="29"/>
        <v>0</v>
      </c>
      <c r="O84" s="48">
        <f t="shared" si="29"/>
        <v>0</v>
      </c>
      <c r="P84" s="48">
        <f t="shared" si="29"/>
        <v>0</v>
      </c>
      <c r="Q84" s="48">
        <f t="shared" si="29"/>
        <v>0</v>
      </c>
      <c r="R84" s="48">
        <f t="shared" si="29"/>
        <v>0</v>
      </c>
      <c r="S84" s="48">
        <f t="shared" si="29"/>
        <v>0</v>
      </c>
      <c r="T84" s="48">
        <f t="shared" si="29"/>
        <v>0</v>
      </c>
      <c r="U84" s="48">
        <f t="shared" si="29"/>
        <v>0</v>
      </c>
      <c r="V84" s="48">
        <f t="shared" si="29"/>
        <v>0</v>
      </c>
      <c r="W84" s="48">
        <f t="shared" si="29"/>
        <v>0</v>
      </c>
      <c r="X84" s="48">
        <f t="shared" si="29"/>
        <v>0</v>
      </c>
      <c r="Y84" s="48">
        <f t="shared" si="29"/>
        <v>0</v>
      </c>
      <c r="Z84" s="48">
        <f t="shared" si="29"/>
        <v>0</v>
      </c>
      <c r="AA84" s="48">
        <f t="shared" si="29"/>
        <v>0</v>
      </c>
      <c r="AB84" s="48">
        <f t="shared" si="29"/>
        <v>0</v>
      </c>
      <c r="AC84" s="48">
        <f t="shared" si="29"/>
        <v>0</v>
      </c>
      <c r="AD84" s="48">
        <f t="shared" si="29"/>
        <v>0</v>
      </c>
      <c r="AE84" s="48">
        <f t="shared" si="29"/>
        <v>0</v>
      </c>
      <c r="AF84" s="48">
        <f t="shared" si="29"/>
        <v>0</v>
      </c>
      <c r="AG84" s="48">
        <f t="shared" si="29"/>
        <v>0</v>
      </c>
      <c r="AH84" s="48">
        <f t="shared" si="29"/>
        <v>0</v>
      </c>
      <c r="AI84" s="48">
        <f t="shared" si="29"/>
        <v>0</v>
      </c>
      <c r="AJ84" s="48">
        <f t="shared" si="29"/>
        <v>0</v>
      </c>
      <c r="AK84" s="48">
        <f t="shared" si="29"/>
        <v>0</v>
      </c>
      <c r="AL84" s="48">
        <f t="shared" si="29"/>
        <v>0</v>
      </c>
      <c r="AM84" s="48">
        <f t="shared" si="29"/>
        <v>0</v>
      </c>
      <c r="AN84" s="9"/>
      <c r="AO84" s="9"/>
      <c r="AP84" s="9"/>
      <c r="AQ84" s="9"/>
      <c r="AR84" s="9"/>
      <c r="AS84" s="9"/>
      <c r="AT84" s="9"/>
      <c r="AU84" s="9"/>
      <c r="AV84" s="9"/>
      <c r="AW84" s="9"/>
      <c r="AX84" s="9"/>
      <c r="AY84" s="9"/>
      <c r="AZ84" s="9"/>
      <c r="BA84" s="9"/>
      <c r="BB84" s="9"/>
      <c r="BC84" s="9"/>
      <c r="BD84" s="9"/>
      <c r="BE84" s="9"/>
      <c r="BF84" s="9"/>
      <c r="BG84" s="9"/>
      <c r="BH84" s="9"/>
    </row>
    <row r="85" spans="1:60" ht="22">
      <c r="A85" s="9"/>
      <c r="B85" s="63"/>
      <c r="C85" s="5" t="s">
        <v>98</v>
      </c>
      <c r="D85" s="160" t="str">
        <f>baseyear</f>
        <v>FY$24</v>
      </c>
      <c r="E85" s="11"/>
      <c r="F85" s="77" t="str">
        <f>IF(H87=0,"",INDEX($J$7:$AM$7,1,MATCH(1,$J79:$AM79,0)))</f>
        <v/>
      </c>
      <c r="G85" s="9"/>
      <c r="H85" s="16"/>
      <c r="I85" s="9"/>
      <c r="J85" s="48" cm="1">
        <f t="array" ref="J85">IF(J79=0,0,INDEX(Capitalexpenditure,MATCH($B71,augnames,0),J79))</f>
        <v>0</v>
      </c>
      <c r="K85" s="48" cm="1">
        <f t="array" ref="K85">IF(K79=0,0,INDEX(Capitalexpenditure,MATCH($B71,augnames,0),K79))</f>
        <v>0</v>
      </c>
      <c r="L85" s="48" cm="1">
        <f t="array" ref="L85">IF(L79=0,0,INDEX(Capitalexpenditure,MATCH($B71,augnames,0),L79))</f>
        <v>0</v>
      </c>
      <c r="M85" s="48" cm="1">
        <f t="array" ref="M85">IF(M79=0,0,INDEX(Capitalexpenditure,MATCH($B71,augnames,0),M79))</f>
        <v>0</v>
      </c>
      <c r="N85" s="48" cm="1">
        <f t="array" ref="N85">IF(N79=0,0,INDEX(Capitalexpenditure,MATCH($B71,augnames,0),N79))</f>
        <v>0</v>
      </c>
      <c r="O85" s="48" cm="1">
        <f t="array" ref="O85">IF(O79=0,0,INDEX(Capitalexpenditure,MATCH($B71,augnames,0),O79))</f>
        <v>0</v>
      </c>
      <c r="P85" s="48" cm="1">
        <f t="array" ref="P85">IF(P79=0,0,INDEX(Capitalexpenditure,MATCH($B71,augnames,0),P79))</f>
        <v>0</v>
      </c>
      <c r="Q85" s="48" cm="1">
        <f t="array" ref="Q85">IF(Q79=0,0,INDEX(Capitalexpenditure,MATCH($B71,augnames,0),Q79))</f>
        <v>0</v>
      </c>
      <c r="R85" s="48" cm="1">
        <f t="array" ref="R85">IF(R79=0,0,INDEX(Capitalexpenditure,MATCH($B71,augnames,0),R79))</f>
        <v>0</v>
      </c>
      <c r="S85" s="48" cm="1">
        <f t="array" ref="S85">IF(S79=0,0,INDEX(Capitalexpenditure,MATCH($B71,augnames,0),S79))</f>
        <v>0</v>
      </c>
      <c r="T85" s="48" cm="1">
        <f t="array" ref="T85">IF(T79=0,0,INDEX(Capitalexpenditure,MATCH($B71,augnames,0),T79))</f>
        <v>0</v>
      </c>
      <c r="U85" s="48" cm="1">
        <f t="array" ref="U85">IF(U79=0,0,INDEX(Capitalexpenditure,MATCH($B71,augnames,0),U79))</f>
        <v>0</v>
      </c>
      <c r="V85" s="48" cm="1">
        <f t="array" ref="V85">IF(V79=0,0,INDEX(Capitalexpenditure,MATCH($B71,augnames,0),V79))</f>
        <v>0</v>
      </c>
      <c r="W85" s="48" cm="1">
        <f t="array" ref="W85">IF(W79=0,0,INDEX(Capitalexpenditure,MATCH($B71,augnames,0),W79))</f>
        <v>0</v>
      </c>
      <c r="X85" s="48" cm="1">
        <f t="array" ref="X85">IF(X79=0,0,INDEX(Capitalexpenditure,MATCH($B71,augnames,0),X79))</f>
        <v>0</v>
      </c>
      <c r="Y85" s="48" cm="1">
        <f t="array" ref="Y85">IF(Y79=0,0,INDEX(Capitalexpenditure,MATCH($B71,augnames,0),Y79))</f>
        <v>0</v>
      </c>
      <c r="Z85" s="48" cm="1">
        <f t="array" ref="Z85">IF(Z79=0,0,INDEX(Capitalexpenditure,MATCH($B71,augnames,0),Z79))</f>
        <v>0</v>
      </c>
      <c r="AA85" s="48" cm="1">
        <f t="array" ref="AA85">IF(AA79=0,0,INDEX(Capitalexpenditure,MATCH($B71,augnames,0),AA79))</f>
        <v>0</v>
      </c>
      <c r="AB85" s="48" cm="1">
        <f t="array" ref="AB85">IF(AB79=0,0,INDEX(Capitalexpenditure,MATCH($B71,augnames,0),AB79))</f>
        <v>0</v>
      </c>
      <c r="AC85" s="48" cm="1">
        <f t="array" ref="AC85">IF(AC79=0,0,INDEX(Capitalexpenditure,MATCH($B71,augnames,0),AC79))</f>
        <v>0</v>
      </c>
      <c r="AD85" s="48" cm="1">
        <f t="array" ref="AD85">IF(AD79=0,0,INDEX(Capitalexpenditure,MATCH($B71,augnames,0),AD79))</f>
        <v>0</v>
      </c>
      <c r="AE85" s="48" cm="1">
        <f t="array" ref="AE85">IF(AE79=0,0,INDEX(Capitalexpenditure,MATCH($B71,augnames,0),AE79))</f>
        <v>0</v>
      </c>
      <c r="AF85" s="48" cm="1">
        <f t="array" ref="AF85">IF(AF79=0,0,INDEX(Capitalexpenditure,MATCH($B71,augnames,0),AF79))</f>
        <v>0</v>
      </c>
      <c r="AG85" s="48" cm="1">
        <f t="array" ref="AG85">IF(AG79=0,0,INDEX(Capitalexpenditure,MATCH($B71,augnames,0),AG79))</f>
        <v>0</v>
      </c>
      <c r="AH85" s="48" cm="1">
        <f t="array" ref="AH85">IF(AH79=0,0,INDEX(Capitalexpenditure,MATCH($B71,augnames,0),AH79))</f>
        <v>0</v>
      </c>
      <c r="AI85" s="48" cm="1">
        <f t="array" ref="AI85">IF(AI79=0,0,INDEX(Capitalexpenditure,MATCH($B71,augnames,0),AI79))</f>
        <v>0</v>
      </c>
      <c r="AJ85" s="48" cm="1">
        <f t="array" ref="AJ85">IF(AJ79=0,0,INDEX(Capitalexpenditure,MATCH($B71,augnames,0),AJ79))</f>
        <v>0</v>
      </c>
      <c r="AK85" s="48" cm="1">
        <f t="array" ref="AK85">IF(AK79=0,0,INDEX(Capitalexpenditure,MATCH($B71,augnames,0),AK79))</f>
        <v>0</v>
      </c>
      <c r="AL85" s="48" cm="1">
        <f t="array" ref="AL85">IF(AL79=0,0,INDEX(Capitalexpenditure,MATCH($B71,augnames,0),AL79))</f>
        <v>0</v>
      </c>
      <c r="AM85" s="48" cm="1">
        <f t="array" ref="AM85">IF(AM79=0,0,INDEX(Capitalexpenditure,MATCH($B71,augnames,0),AM79))</f>
        <v>0</v>
      </c>
      <c r="AN85" s="9"/>
      <c r="AO85" s="9"/>
      <c r="AP85" s="9"/>
      <c r="AQ85" s="9"/>
      <c r="AR85" s="9"/>
      <c r="AS85" s="9"/>
      <c r="AT85" s="9"/>
      <c r="AU85" s="9"/>
      <c r="AV85" s="9"/>
      <c r="AW85" s="9"/>
      <c r="AX85" s="9"/>
      <c r="AY85" s="9"/>
      <c r="AZ85" s="9"/>
      <c r="BA85" s="9"/>
      <c r="BB85" s="9"/>
      <c r="BC85" s="9"/>
      <c r="BD85" s="9"/>
      <c r="BE85" s="9"/>
      <c r="BF85" s="9"/>
      <c r="BG85" s="9"/>
      <c r="BH85" s="9"/>
    </row>
    <row r="86" spans="1:60" ht="22">
      <c r="A86" s="9"/>
      <c r="B86" s="63"/>
      <c r="C86" s="5" t="s">
        <v>99</v>
      </c>
      <c r="D86" s="160" t="str">
        <f>baseyear</f>
        <v>FY$24</v>
      </c>
      <c r="E86" s="11"/>
      <c r="F86" s="34"/>
      <c r="G86" s="9"/>
      <c r="H86" s="16"/>
      <c r="I86" s="9"/>
      <c r="J86" s="48">
        <f>IF(J76=1,INDEX(Operatingexpenditure,MATCH($B71,augnames,0),J80),0)</f>
        <v>0</v>
      </c>
      <c r="K86" s="48">
        <f t="shared" ref="K86:AM86" si="30">IF(K76=1,INDEX(Operatingexpenditure,MATCH($B71,augnames,0),K80),0)</f>
        <v>0</v>
      </c>
      <c r="L86" s="48">
        <f t="shared" si="30"/>
        <v>0</v>
      </c>
      <c r="M86" s="48">
        <f t="shared" si="30"/>
        <v>0</v>
      </c>
      <c r="N86" s="48">
        <f t="shared" si="30"/>
        <v>0</v>
      </c>
      <c r="O86" s="48">
        <f t="shared" si="30"/>
        <v>0</v>
      </c>
      <c r="P86" s="48">
        <f t="shared" si="30"/>
        <v>0</v>
      </c>
      <c r="Q86" s="48">
        <f t="shared" si="30"/>
        <v>0</v>
      </c>
      <c r="R86" s="48">
        <f t="shared" si="30"/>
        <v>0</v>
      </c>
      <c r="S86" s="48">
        <f t="shared" si="30"/>
        <v>0</v>
      </c>
      <c r="T86" s="48">
        <f t="shared" si="30"/>
        <v>0</v>
      </c>
      <c r="U86" s="48">
        <f t="shared" si="30"/>
        <v>0</v>
      </c>
      <c r="V86" s="48">
        <f t="shared" si="30"/>
        <v>0</v>
      </c>
      <c r="W86" s="48">
        <f t="shared" si="30"/>
        <v>0</v>
      </c>
      <c r="X86" s="48">
        <f t="shared" si="30"/>
        <v>0</v>
      </c>
      <c r="Y86" s="48">
        <f t="shared" si="30"/>
        <v>0</v>
      </c>
      <c r="Z86" s="48">
        <f t="shared" si="30"/>
        <v>0</v>
      </c>
      <c r="AA86" s="48">
        <f t="shared" si="30"/>
        <v>0</v>
      </c>
      <c r="AB86" s="48">
        <f t="shared" si="30"/>
        <v>0</v>
      </c>
      <c r="AC86" s="48">
        <f t="shared" si="30"/>
        <v>0</v>
      </c>
      <c r="AD86" s="48">
        <f t="shared" si="30"/>
        <v>0</v>
      </c>
      <c r="AE86" s="48">
        <f t="shared" si="30"/>
        <v>0</v>
      </c>
      <c r="AF86" s="48">
        <f t="shared" si="30"/>
        <v>0</v>
      </c>
      <c r="AG86" s="48">
        <f t="shared" si="30"/>
        <v>0</v>
      </c>
      <c r="AH86" s="48">
        <f t="shared" si="30"/>
        <v>0</v>
      </c>
      <c r="AI86" s="48">
        <f t="shared" si="30"/>
        <v>0</v>
      </c>
      <c r="AJ86" s="48">
        <f t="shared" si="30"/>
        <v>0</v>
      </c>
      <c r="AK86" s="48">
        <f t="shared" si="30"/>
        <v>0</v>
      </c>
      <c r="AL86" s="48">
        <f t="shared" si="30"/>
        <v>0</v>
      </c>
      <c r="AM86" s="48">
        <f t="shared" si="30"/>
        <v>0</v>
      </c>
      <c r="AN86" s="9"/>
      <c r="AO86" s="9"/>
      <c r="AP86" s="9"/>
      <c r="AQ86" s="9"/>
      <c r="AR86" s="9"/>
      <c r="AS86" s="9"/>
      <c r="AT86" s="9"/>
      <c r="AU86" s="9"/>
      <c r="AV86" s="9"/>
      <c r="AW86" s="9"/>
      <c r="AX86" s="9"/>
      <c r="AY86" s="9"/>
      <c r="AZ86" s="9"/>
      <c r="BA86" s="9"/>
      <c r="BB86" s="9"/>
      <c r="BC86" s="9"/>
      <c r="BD86" s="9"/>
      <c r="BE86" s="9"/>
      <c r="BF86" s="9"/>
      <c r="BG86" s="9"/>
      <c r="BH86" s="9"/>
    </row>
    <row r="87" spans="1:60" s="59" customFormat="1" ht="22">
      <c r="A87" s="10"/>
      <c r="B87" s="66"/>
      <c r="C87" s="59" t="str">
        <f>"Total expenditure: "&amp;B71</f>
        <v>Total expenditure: Augmentation 1 name</v>
      </c>
      <c r="D87" s="163" t="str">
        <f>baseyear</f>
        <v>FY$24</v>
      </c>
      <c r="E87" s="78"/>
      <c r="F87" s="34"/>
      <c r="G87" s="10"/>
      <c r="H87" s="169">
        <f>J87+NPV(discountrate, K87:AM87)</f>
        <v>0</v>
      </c>
      <c r="I87" s="10"/>
      <c r="J87" s="65">
        <f>IF(J82=1, SUM(J85:J86), 0)</f>
        <v>0</v>
      </c>
      <c r="K87" s="65">
        <f>IF(K82=1, SUM(K85:K86), 0)</f>
        <v>0</v>
      </c>
      <c r="L87" s="65">
        <f t="shared" ref="L87:AM87" si="31">IF(L82=1, SUM(L85:L86), 0)</f>
        <v>0</v>
      </c>
      <c r="M87" s="65">
        <f t="shared" si="31"/>
        <v>0</v>
      </c>
      <c r="N87" s="65">
        <f t="shared" si="31"/>
        <v>0</v>
      </c>
      <c r="O87" s="65">
        <f t="shared" si="31"/>
        <v>0</v>
      </c>
      <c r="P87" s="65">
        <f t="shared" si="31"/>
        <v>0</v>
      </c>
      <c r="Q87" s="65">
        <f t="shared" si="31"/>
        <v>0</v>
      </c>
      <c r="R87" s="65">
        <f t="shared" si="31"/>
        <v>0</v>
      </c>
      <c r="S87" s="65">
        <f t="shared" si="31"/>
        <v>0</v>
      </c>
      <c r="T87" s="65">
        <f t="shared" si="31"/>
        <v>0</v>
      </c>
      <c r="U87" s="65">
        <f t="shared" si="31"/>
        <v>0</v>
      </c>
      <c r="V87" s="65">
        <f t="shared" si="31"/>
        <v>0</v>
      </c>
      <c r="W87" s="65">
        <f t="shared" si="31"/>
        <v>0</v>
      </c>
      <c r="X87" s="65">
        <f t="shared" si="31"/>
        <v>0</v>
      </c>
      <c r="Y87" s="65">
        <f t="shared" si="31"/>
        <v>0</v>
      </c>
      <c r="Z87" s="65">
        <f t="shared" si="31"/>
        <v>0</v>
      </c>
      <c r="AA87" s="65">
        <f t="shared" si="31"/>
        <v>0</v>
      </c>
      <c r="AB87" s="65">
        <f t="shared" si="31"/>
        <v>0</v>
      </c>
      <c r="AC87" s="65">
        <f t="shared" si="31"/>
        <v>0</v>
      </c>
      <c r="AD87" s="65">
        <f t="shared" si="31"/>
        <v>0</v>
      </c>
      <c r="AE87" s="65">
        <f t="shared" si="31"/>
        <v>0</v>
      </c>
      <c r="AF87" s="65">
        <f t="shared" si="31"/>
        <v>0</v>
      </c>
      <c r="AG87" s="65">
        <f t="shared" si="31"/>
        <v>0</v>
      </c>
      <c r="AH87" s="65">
        <f t="shared" si="31"/>
        <v>0</v>
      </c>
      <c r="AI87" s="65">
        <f t="shared" si="31"/>
        <v>0</v>
      </c>
      <c r="AJ87" s="65">
        <f t="shared" si="31"/>
        <v>0</v>
      </c>
      <c r="AK87" s="65">
        <f t="shared" si="31"/>
        <v>0</v>
      </c>
      <c r="AL87" s="65">
        <f t="shared" si="31"/>
        <v>0</v>
      </c>
      <c r="AM87" s="65">
        <f t="shared" si="31"/>
        <v>0</v>
      </c>
      <c r="AN87" s="10"/>
      <c r="AO87" s="10"/>
      <c r="AP87" s="10"/>
      <c r="AQ87" s="10"/>
      <c r="AR87" s="10"/>
      <c r="AS87" s="10"/>
      <c r="AT87" s="10"/>
      <c r="AU87" s="10"/>
      <c r="AV87" s="10"/>
      <c r="AW87" s="10"/>
      <c r="AX87" s="10"/>
      <c r="AY87" s="10"/>
      <c r="AZ87" s="10"/>
      <c r="BA87" s="10"/>
      <c r="BB87" s="10"/>
      <c r="BC87" s="10"/>
      <c r="BD87" s="10"/>
      <c r="BE87" s="10"/>
      <c r="BF87" s="10"/>
      <c r="BG87" s="10"/>
      <c r="BH87" s="10"/>
    </row>
    <row r="88" spans="1:60">
      <c r="A88" s="9"/>
      <c r="B88" s="9"/>
      <c r="C88" s="9"/>
      <c r="D88" s="16"/>
      <c r="E88" s="9"/>
      <c r="F88" s="34"/>
      <c r="G88" s="9"/>
      <c r="H88" s="16"/>
      <c r="I88" s="9"/>
      <c r="J88" s="9"/>
      <c r="K88" s="9"/>
      <c r="L88" s="9"/>
      <c r="M88" s="9"/>
      <c r="N88" s="9"/>
      <c r="O88" s="9"/>
      <c r="P88" s="9"/>
      <c r="Q88" s="9"/>
      <c r="R88" s="9"/>
      <c r="S88" s="9"/>
      <c r="T88" s="9"/>
      <c r="U88" s="9"/>
      <c r="V88" s="9"/>
      <c r="W88" s="9"/>
      <c r="X88" s="9"/>
      <c r="Y88" s="9"/>
      <c r="Z88" s="9"/>
      <c r="AA88" s="9"/>
      <c r="AB88" s="9"/>
      <c r="AC88" s="9"/>
      <c r="AD88" s="9"/>
      <c r="AE88" s="9"/>
      <c r="AF88" s="9"/>
      <c r="AG88" s="9"/>
      <c r="AH88" s="9"/>
      <c r="AI88" s="9"/>
      <c r="AJ88" s="9"/>
      <c r="AK88" s="9"/>
      <c r="AL88" s="9"/>
      <c r="AM88" s="9"/>
      <c r="AN88" s="9"/>
      <c r="AO88" s="9"/>
      <c r="AP88" s="9"/>
      <c r="AQ88" s="9"/>
      <c r="AR88" s="9"/>
      <c r="AS88" s="9"/>
      <c r="AT88" s="9"/>
      <c r="AU88" s="9"/>
      <c r="AV88" s="9"/>
      <c r="AW88" s="9"/>
      <c r="AX88" s="9"/>
      <c r="AY88" s="9"/>
      <c r="AZ88" s="9"/>
      <c r="BA88" s="9"/>
      <c r="BB88" s="9"/>
      <c r="BC88" s="9"/>
      <c r="BD88" s="9"/>
      <c r="BE88" s="9"/>
      <c r="BF88" s="9"/>
      <c r="BG88" s="9"/>
      <c r="BH88" s="9"/>
    </row>
    <row r="89" spans="1:60" ht="22">
      <c r="A89" s="9"/>
      <c r="B89" s="66" t="str">
        <f>aug2_name</f>
        <v>Augmentation 2 name</v>
      </c>
      <c r="D89" s="16"/>
      <c r="E89" s="9"/>
      <c r="F89" s="34"/>
      <c r="G89" s="9"/>
      <c r="H89" s="16"/>
      <c r="I89" s="9"/>
      <c r="J89" s="9"/>
      <c r="K89" s="9"/>
      <c r="L89" s="9"/>
      <c r="M89" s="9"/>
      <c r="N89" s="9"/>
      <c r="O89" s="9"/>
      <c r="P89" s="9"/>
      <c r="Q89" s="9"/>
      <c r="R89" s="9"/>
      <c r="S89" s="9"/>
      <c r="T89" s="9"/>
      <c r="U89" s="9"/>
      <c r="V89" s="9"/>
      <c r="W89" s="9"/>
      <c r="X89" s="9"/>
      <c r="Y89" s="9"/>
      <c r="Z89" s="9"/>
      <c r="AA89" s="9"/>
      <c r="AB89" s="9"/>
      <c r="AC89" s="9"/>
      <c r="AD89" s="9"/>
      <c r="AE89" s="9"/>
      <c r="AF89" s="9"/>
      <c r="AG89" s="9"/>
      <c r="AH89" s="9"/>
      <c r="AI89" s="9"/>
      <c r="AJ89" s="9"/>
      <c r="AK89" s="9"/>
      <c r="AL89" s="9"/>
      <c r="AM89" s="9"/>
      <c r="AN89" s="9"/>
      <c r="AO89" s="9"/>
      <c r="AP89" s="9"/>
      <c r="AQ89" s="9"/>
      <c r="AR89" s="9"/>
      <c r="AS89" s="9"/>
      <c r="AT89" s="9"/>
      <c r="AU89" s="9"/>
      <c r="AV89" s="9"/>
      <c r="AW89" s="9"/>
      <c r="AX89" s="9"/>
      <c r="AY89" s="9"/>
      <c r="AZ89" s="9"/>
      <c r="BA89" s="9"/>
      <c r="BB89" s="9"/>
      <c r="BC89" s="9"/>
      <c r="BD89" s="9"/>
      <c r="BE89" s="9"/>
      <c r="BF89" s="9"/>
      <c r="BG89" s="9"/>
      <c r="BH89" s="9"/>
    </row>
    <row r="90" spans="1:60">
      <c r="A90" s="9"/>
      <c r="B90" s="9"/>
      <c r="C90" s="9"/>
      <c r="D90" s="16"/>
      <c r="E90" s="9"/>
      <c r="F90" s="34"/>
      <c r="G90" s="9"/>
      <c r="H90" s="16"/>
      <c r="I90" s="9"/>
      <c r="J90" s="9"/>
      <c r="K90" s="9"/>
      <c r="L90" s="9"/>
      <c r="M90" s="9"/>
      <c r="N90" s="9"/>
      <c r="O90" s="9"/>
      <c r="P90" s="9"/>
      <c r="Q90" s="9"/>
      <c r="R90" s="9"/>
      <c r="S90" s="9"/>
      <c r="T90" s="9"/>
      <c r="U90" s="9"/>
      <c r="V90" s="9"/>
      <c r="W90" s="9"/>
      <c r="X90" s="9"/>
      <c r="Y90" s="9"/>
      <c r="Z90" s="9"/>
      <c r="AA90" s="9"/>
      <c r="AB90" s="9"/>
      <c r="AC90" s="9"/>
      <c r="AD90" s="9"/>
      <c r="AE90" s="9"/>
      <c r="AF90" s="9"/>
      <c r="AG90" s="9"/>
      <c r="AH90" s="9"/>
      <c r="AI90" s="9"/>
      <c r="AJ90" s="9"/>
      <c r="AK90" s="9"/>
      <c r="AL90" s="9"/>
      <c r="AM90" s="9"/>
      <c r="AN90" s="9"/>
      <c r="AO90" s="9"/>
      <c r="AP90" s="9"/>
      <c r="AQ90" s="9"/>
      <c r="AR90" s="9"/>
      <c r="AS90" s="9"/>
      <c r="AT90" s="9"/>
      <c r="AU90" s="9"/>
      <c r="AV90" s="9"/>
      <c r="AW90" s="9"/>
      <c r="AX90" s="9"/>
      <c r="AY90" s="9"/>
      <c r="AZ90" s="9"/>
      <c r="BA90" s="9"/>
      <c r="BB90" s="9"/>
      <c r="BC90" s="9"/>
      <c r="BD90" s="9"/>
      <c r="BE90" s="9"/>
      <c r="BF90" s="9"/>
      <c r="BG90" s="9"/>
      <c r="BH90" s="9"/>
    </row>
    <row r="91" spans="1:60">
      <c r="A91" s="9"/>
      <c r="B91" s="9"/>
      <c r="C91" s="9" t="s">
        <v>87</v>
      </c>
      <c r="D91" s="16" t="s">
        <v>80</v>
      </c>
      <c r="E91" s="9"/>
      <c r="F91" s="34"/>
      <c r="G91" s="9"/>
      <c r="H91" s="16"/>
      <c r="I91" s="9"/>
      <c r="J91" s="45">
        <f>J73+J84</f>
        <v>0</v>
      </c>
      <c r="K91" s="45">
        <f t="shared" ref="K91:AM91" si="32">K73+K84</f>
        <v>0</v>
      </c>
      <c r="L91" s="45">
        <f t="shared" si="32"/>
        <v>0</v>
      </c>
      <c r="M91" s="45">
        <f>M73+M84</f>
        <v>0</v>
      </c>
      <c r="N91" s="45">
        <f t="shared" si="32"/>
        <v>0</v>
      </c>
      <c r="O91" s="45">
        <f t="shared" si="32"/>
        <v>0</v>
      </c>
      <c r="P91" s="45">
        <f t="shared" si="32"/>
        <v>0</v>
      </c>
      <c r="Q91" s="45">
        <f t="shared" si="32"/>
        <v>0</v>
      </c>
      <c r="R91" s="45">
        <f t="shared" si="32"/>
        <v>0</v>
      </c>
      <c r="S91" s="45">
        <f t="shared" si="32"/>
        <v>0</v>
      </c>
      <c r="T91" s="45">
        <f t="shared" si="32"/>
        <v>0</v>
      </c>
      <c r="U91" s="45">
        <f t="shared" si="32"/>
        <v>0</v>
      </c>
      <c r="V91" s="45">
        <f t="shared" si="32"/>
        <v>0</v>
      </c>
      <c r="W91" s="45">
        <f t="shared" si="32"/>
        <v>0</v>
      </c>
      <c r="X91" s="45">
        <f t="shared" si="32"/>
        <v>0</v>
      </c>
      <c r="Y91" s="45">
        <f t="shared" si="32"/>
        <v>0</v>
      </c>
      <c r="Z91" s="45">
        <f t="shared" si="32"/>
        <v>0</v>
      </c>
      <c r="AA91" s="45">
        <f t="shared" si="32"/>
        <v>0</v>
      </c>
      <c r="AB91" s="45">
        <f t="shared" si="32"/>
        <v>0</v>
      </c>
      <c r="AC91" s="45">
        <f t="shared" si="32"/>
        <v>0</v>
      </c>
      <c r="AD91" s="45">
        <f t="shared" si="32"/>
        <v>0</v>
      </c>
      <c r="AE91" s="45">
        <f t="shared" si="32"/>
        <v>0</v>
      </c>
      <c r="AF91" s="45">
        <f t="shared" si="32"/>
        <v>0</v>
      </c>
      <c r="AG91" s="45">
        <f t="shared" si="32"/>
        <v>0</v>
      </c>
      <c r="AH91" s="45">
        <f t="shared" si="32"/>
        <v>0</v>
      </c>
      <c r="AI91" s="45">
        <f t="shared" si="32"/>
        <v>0</v>
      </c>
      <c r="AJ91" s="45">
        <f t="shared" si="32"/>
        <v>0</v>
      </c>
      <c r="AK91" s="45">
        <f t="shared" si="32"/>
        <v>0</v>
      </c>
      <c r="AL91" s="45">
        <f t="shared" si="32"/>
        <v>0</v>
      </c>
      <c r="AM91" s="45">
        <f t="shared" si="32"/>
        <v>0</v>
      </c>
      <c r="AN91" s="62"/>
      <c r="AO91" s="62"/>
      <c r="AP91" s="62"/>
      <c r="AQ91" s="62"/>
      <c r="AR91" s="62"/>
      <c r="AS91" s="62"/>
      <c r="AT91" s="62"/>
      <c r="AU91" s="62"/>
      <c r="AV91" s="62"/>
      <c r="AW91" s="62"/>
      <c r="AX91" s="62"/>
      <c r="AY91" s="62"/>
      <c r="AZ91" s="62"/>
      <c r="BA91" s="62"/>
      <c r="BB91" s="62"/>
      <c r="BC91" s="62"/>
      <c r="BD91" s="62"/>
      <c r="BE91" s="9"/>
      <c r="BF91" s="9"/>
      <c r="BG91" s="9"/>
      <c r="BH91" s="9"/>
    </row>
    <row r="92" spans="1:60">
      <c r="A92" s="9"/>
      <c r="B92" s="9"/>
      <c r="C92" s="67" t="str">
        <f>IF(D92=1, "ERROR build year before start year", "")</f>
        <v/>
      </c>
      <c r="D92" s="73" t="str">
        <f>IF(AND(J103&gt;0,-J95&lt;INDEX(leadtimes,MATCH($B89,augnames,0))), 1, "flag")</f>
        <v>flag</v>
      </c>
      <c r="E92" s="68"/>
      <c r="F92" s="69"/>
      <c r="G92" s="9"/>
      <c r="H92" s="16"/>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9"/>
      <c r="AK92" s="9"/>
      <c r="AL92" s="9"/>
      <c r="AM92" s="9"/>
      <c r="AN92" s="9"/>
      <c r="AO92" s="9"/>
      <c r="AP92" s="9"/>
      <c r="AQ92" s="9"/>
      <c r="AR92" s="9"/>
      <c r="AS92" s="9"/>
      <c r="AT92" s="9"/>
      <c r="AU92" s="9"/>
      <c r="AV92" s="9"/>
      <c r="AW92" s="9"/>
      <c r="AX92" s="9"/>
      <c r="AY92" s="9"/>
      <c r="AZ92" s="9"/>
      <c r="BA92" s="9"/>
      <c r="BB92" s="9"/>
      <c r="BC92" s="9"/>
      <c r="BD92" s="9"/>
      <c r="BE92" s="9"/>
      <c r="BF92" s="9"/>
      <c r="BG92" s="9"/>
      <c r="BH92" s="9"/>
    </row>
    <row r="93" spans="1:60">
      <c r="A93" s="9"/>
      <c r="B93" s="9"/>
      <c r="C93" s="70" t="s">
        <v>88</v>
      </c>
      <c r="D93" s="161"/>
      <c r="E93" s="70"/>
      <c r="F93" s="71"/>
      <c r="G93" s="70"/>
      <c r="H93" s="162"/>
      <c r="I93" s="72"/>
      <c r="J93" s="73">
        <f t="shared" ref="J93:AM93" si="33">IF(J91&gt;J53, 0, 1)</f>
        <v>1</v>
      </c>
      <c r="K93" s="73">
        <f t="shared" si="33"/>
        <v>1</v>
      </c>
      <c r="L93" s="73">
        <f t="shared" si="33"/>
        <v>1</v>
      </c>
      <c r="M93" s="73">
        <f t="shared" si="33"/>
        <v>1</v>
      </c>
      <c r="N93" s="73">
        <f t="shared" si="33"/>
        <v>1</v>
      </c>
      <c r="O93" s="73">
        <f t="shared" si="33"/>
        <v>1</v>
      </c>
      <c r="P93" s="73">
        <f t="shared" si="33"/>
        <v>1</v>
      </c>
      <c r="Q93" s="73">
        <f t="shared" si="33"/>
        <v>1</v>
      </c>
      <c r="R93" s="73">
        <f t="shared" si="33"/>
        <v>1</v>
      </c>
      <c r="S93" s="73">
        <f t="shared" si="33"/>
        <v>1</v>
      </c>
      <c r="T93" s="73">
        <f t="shared" si="33"/>
        <v>1</v>
      </c>
      <c r="U93" s="73">
        <f t="shared" si="33"/>
        <v>1</v>
      </c>
      <c r="V93" s="73">
        <f t="shared" si="33"/>
        <v>1</v>
      </c>
      <c r="W93" s="73">
        <f t="shared" si="33"/>
        <v>1</v>
      </c>
      <c r="X93" s="73">
        <f t="shared" si="33"/>
        <v>1</v>
      </c>
      <c r="Y93" s="73">
        <f t="shared" si="33"/>
        <v>1</v>
      </c>
      <c r="Z93" s="73">
        <f t="shared" si="33"/>
        <v>1</v>
      </c>
      <c r="AA93" s="73">
        <f t="shared" si="33"/>
        <v>1</v>
      </c>
      <c r="AB93" s="73">
        <f t="shared" si="33"/>
        <v>1</v>
      </c>
      <c r="AC93" s="73">
        <f t="shared" si="33"/>
        <v>1</v>
      </c>
      <c r="AD93" s="73">
        <f t="shared" si="33"/>
        <v>1</v>
      </c>
      <c r="AE93" s="73">
        <f t="shared" si="33"/>
        <v>1</v>
      </c>
      <c r="AF93" s="73">
        <f t="shared" si="33"/>
        <v>1</v>
      </c>
      <c r="AG93" s="73">
        <f t="shared" si="33"/>
        <v>1</v>
      </c>
      <c r="AH93" s="73">
        <f t="shared" si="33"/>
        <v>1</v>
      </c>
      <c r="AI93" s="73">
        <f t="shared" si="33"/>
        <v>1</v>
      </c>
      <c r="AJ93" s="73">
        <f t="shared" si="33"/>
        <v>1</v>
      </c>
      <c r="AK93" s="73">
        <f t="shared" si="33"/>
        <v>1</v>
      </c>
      <c r="AL93" s="73">
        <f t="shared" si="33"/>
        <v>1</v>
      </c>
      <c r="AM93" s="73">
        <f t="shared" si="33"/>
        <v>1</v>
      </c>
      <c r="AN93" s="73"/>
      <c r="AO93" s="73"/>
      <c r="AP93" s="73"/>
      <c r="AQ93" s="73"/>
      <c r="AR93" s="73"/>
      <c r="AS93" s="73"/>
      <c r="AT93" s="73"/>
      <c r="AU93" s="73"/>
      <c r="AV93" s="73"/>
      <c r="AW93" s="73"/>
      <c r="AX93" s="73"/>
      <c r="AY93" s="73"/>
      <c r="AZ93" s="73"/>
      <c r="BA93" s="73"/>
      <c r="BB93" s="73"/>
      <c r="BC93" s="73"/>
      <c r="BD93" s="73"/>
      <c r="BE93" s="73"/>
      <c r="BF93" s="73"/>
      <c r="BG93" s="73"/>
      <c r="BH93" s="73"/>
    </row>
    <row r="94" spans="1:60">
      <c r="A94" s="9"/>
      <c r="B94" s="9"/>
      <c r="C94" s="70" t="s">
        <v>89</v>
      </c>
      <c r="D94" s="161"/>
      <c r="E94" s="70"/>
      <c r="F94" s="71"/>
      <c r="G94" s="70"/>
      <c r="H94" s="162"/>
      <c r="I94" s="72"/>
      <c r="J94" s="74">
        <f>IF(SUM($J93:J93)=0,0,1)</f>
        <v>1</v>
      </c>
      <c r="K94" s="74">
        <f>IF(SUM($J93:K93)=0,0,1)</f>
        <v>1</v>
      </c>
      <c r="L94" s="74">
        <f>IF(SUM($J93:L93)=0,0,1)</f>
        <v>1</v>
      </c>
      <c r="M94" s="74">
        <f>IF(SUM($J93:M93)=0,0,1)</f>
        <v>1</v>
      </c>
      <c r="N94" s="74">
        <f>IF(SUM($J93:N93)=0,0,1)</f>
        <v>1</v>
      </c>
      <c r="O94" s="74">
        <f>IF(SUM($J93:O93)=0,0,1)</f>
        <v>1</v>
      </c>
      <c r="P94" s="74">
        <f>IF(SUM($J93:P93)=0,0,1)</f>
        <v>1</v>
      </c>
      <c r="Q94" s="74">
        <f>IF(SUM($J93:Q93)=0,0,1)</f>
        <v>1</v>
      </c>
      <c r="R94" s="74">
        <f>IF(SUM($J93:R93)=0,0,1)</f>
        <v>1</v>
      </c>
      <c r="S94" s="74">
        <f>IF(SUM($J93:S93)=0,0,1)</f>
        <v>1</v>
      </c>
      <c r="T94" s="74">
        <f>IF(SUM($J93:T93)=0,0,1)</f>
        <v>1</v>
      </c>
      <c r="U94" s="74">
        <f>IF(SUM($J93:U93)=0,0,1)</f>
        <v>1</v>
      </c>
      <c r="V94" s="74">
        <f>IF(SUM($J93:V93)=0,0,1)</f>
        <v>1</v>
      </c>
      <c r="W94" s="74">
        <f>IF(SUM($J93:W93)=0,0,1)</f>
        <v>1</v>
      </c>
      <c r="X94" s="74">
        <f>IF(SUM($J93:X93)=0,0,1)</f>
        <v>1</v>
      </c>
      <c r="Y94" s="74">
        <f>IF(SUM($J93:Y93)=0,0,1)</f>
        <v>1</v>
      </c>
      <c r="Z94" s="74">
        <f>IF(SUM($J93:Z93)=0,0,1)</f>
        <v>1</v>
      </c>
      <c r="AA94" s="74">
        <f>IF(SUM($J93:AA93)=0,0,1)</f>
        <v>1</v>
      </c>
      <c r="AB94" s="74">
        <f>IF(SUM($J93:AB93)=0,0,1)</f>
        <v>1</v>
      </c>
      <c r="AC94" s="74">
        <f>IF(SUM($J93:AC93)=0,0,1)</f>
        <v>1</v>
      </c>
      <c r="AD94" s="74">
        <f>IF(SUM($J93:AD93)=0,0,1)</f>
        <v>1</v>
      </c>
      <c r="AE94" s="74">
        <f>IF(SUM($J93:AE93)=0,0,1)</f>
        <v>1</v>
      </c>
      <c r="AF94" s="74">
        <f>IF(SUM($J93:AF93)=0,0,1)</f>
        <v>1</v>
      </c>
      <c r="AG94" s="74">
        <f>IF(SUM($J93:AG93)=0,0,1)</f>
        <v>1</v>
      </c>
      <c r="AH94" s="74">
        <f>IF(SUM($J93:AH93)=0,0,1)</f>
        <v>1</v>
      </c>
      <c r="AI94" s="74">
        <f>IF(SUM($J93:AI93)=0,0,1)</f>
        <v>1</v>
      </c>
      <c r="AJ94" s="74">
        <f>IF(SUM($J93:AJ93)=0,0,1)</f>
        <v>1</v>
      </c>
      <c r="AK94" s="74">
        <f>IF(SUM($J93:AK93)=0,0,1)</f>
        <v>1</v>
      </c>
      <c r="AL94" s="74">
        <f>IF(SUM($J93:AL93)=0,0,1)</f>
        <v>1</v>
      </c>
      <c r="AM94" s="74">
        <f>IF(SUM($J93:AM93)=0,0,1)</f>
        <v>1</v>
      </c>
      <c r="AN94" s="74"/>
      <c r="AO94" s="74"/>
      <c r="AP94" s="74"/>
      <c r="AQ94" s="74"/>
      <c r="AR94" s="74"/>
      <c r="AS94" s="74"/>
      <c r="AT94" s="74"/>
      <c r="AU94" s="74"/>
      <c r="AV94" s="74"/>
      <c r="AW94" s="74"/>
      <c r="AX94" s="74"/>
      <c r="AY94" s="74"/>
      <c r="AZ94" s="74"/>
      <c r="BA94" s="74"/>
      <c r="BB94" s="74"/>
      <c r="BC94" s="74"/>
      <c r="BD94" s="74"/>
      <c r="BE94" s="75"/>
      <c r="BF94" s="75"/>
      <c r="BG94" s="75"/>
      <c r="BH94" s="75"/>
    </row>
    <row r="95" spans="1:60">
      <c r="A95" s="9"/>
      <c r="B95" s="9"/>
      <c r="C95" s="70" t="s">
        <v>90</v>
      </c>
      <c r="D95" s="161"/>
      <c r="E95" s="70"/>
      <c r="F95" s="71"/>
      <c r="G95" s="70"/>
      <c r="H95" s="162"/>
      <c r="I95" s="72"/>
      <c r="J95" s="74">
        <f t="shared" ref="J95:AM95" si="34">IF($AM94=0,0,IF(AND(J94=0,J93=0),K95-1,0))</f>
        <v>0</v>
      </c>
      <c r="K95" s="74">
        <f t="shared" si="34"/>
        <v>0</v>
      </c>
      <c r="L95" s="74">
        <f t="shared" si="34"/>
        <v>0</v>
      </c>
      <c r="M95" s="74">
        <f t="shared" si="34"/>
        <v>0</v>
      </c>
      <c r="N95" s="74">
        <f t="shared" si="34"/>
        <v>0</v>
      </c>
      <c r="O95" s="74">
        <f t="shared" si="34"/>
        <v>0</v>
      </c>
      <c r="P95" s="74">
        <f t="shared" si="34"/>
        <v>0</v>
      </c>
      <c r="Q95" s="74">
        <f t="shared" si="34"/>
        <v>0</v>
      </c>
      <c r="R95" s="74">
        <f t="shared" si="34"/>
        <v>0</v>
      </c>
      <c r="S95" s="74">
        <f t="shared" si="34"/>
        <v>0</v>
      </c>
      <c r="T95" s="74">
        <f t="shared" si="34"/>
        <v>0</v>
      </c>
      <c r="U95" s="74">
        <f t="shared" si="34"/>
        <v>0</v>
      </c>
      <c r="V95" s="74">
        <f t="shared" si="34"/>
        <v>0</v>
      </c>
      <c r="W95" s="74">
        <f t="shared" si="34"/>
        <v>0</v>
      </c>
      <c r="X95" s="74">
        <f t="shared" si="34"/>
        <v>0</v>
      </c>
      <c r="Y95" s="74">
        <f t="shared" si="34"/>
        <v>0</v>
      </c>
      <c r="Z95" s="74">
        <f t="shared" si="34"/>
        <v>0</v>
      </c>
      <c r="AA95" s="74">
        <f t="shared" si="34"/>
        <v>0</v>
      </c>
      <c r="AB95" s="74">
        <f t="shared" si="34"/>
        <v>0</v>
      </c>
      <c r="AC95" s="74">
        <f t="shared" si="34"/>
        <v>0</v>
      </c>
      <c r="AD95" s="74">
        <f t="shared" si="34"/>
        <v>0</v>
      </c>
      <c r="AE95" s="74">
        <f t="shared" si="34"/>
        <v>0</v>
      </c>
      <c r="AF95" s="74">
        <f t="shared" si="34"/>
        <v>0</v>
      </c>
      <c r="AG95" s="74">
        <f t="shared" si="34"/>
        <v>0</v>
      </c>
      <c r="AH95" s="74">
        <f t="shared" si="34"/>
        <v>0</v>
      </c>
      <c r="AI95" s="74">
        <f t="shared" si="34"/>
        <v>0</v>
      </c>
      <c r="AJ95" s="74">
        <f t="shared" si="34"/>
        <v>0</v>
      </c>
      <c r="AK95" s="74">
        <f t="shared" si="34"/>
        <v>0</v>
      </c>
      <c r="AL95" s="74">
        <f t="shared" si="34"/>
        <v>0</v>
      </c>
      <c r="AM95" s="74">
        <f t="shared" si="34"/>
        <v>0</v>
      </c>
      <c r="AN95" s="74"/>
      <c r="AO95" s="74"/>
      <c r="AP95" s="74"/>
      <c r="AQ95" s="74"/>
      <c r="AR95" s="74"/>
      <c r="AS95" s="74"/>
      <c r="AT95" s="74"/>
      <c r="AU95" s="74"/>
      <c r="AV95" s="74"/>
      <c r="AW95" s="74"/>
      <c r="AX95" s="74"/>
      <c r="AY95" s="74"/>
      <c r="AZ95" s="74"/>
      <c r="BA95" s="74"/>
      <c r="BB95" s="74"/>
      <c r="BC95" s="74"/>
      <c r="BD95" s="74"/>
      <c r="BE95" s="75"/>
      <c r="BF95" s="75"/>
      <c r="BG95" s="75"/>
      <c r="BH95" s="75"/>
    </row>
    <row r="96" spans="1:60">
      <c r="A96" s="9"/>
      <c r="B96" s="9"/>
      <c r="C96" s="70" t="s">
        <v>91</v>
      </c>
      <c r="D96" s="161"/>
      <c r="E96" s="70"/>
      <c r="F96" s="71"/>
      <c r="G96" s="70"/>
      <c r="H96" s="162"/>
      <c r="I96" s="72"/>
      <c r="J96" s="74">
        <f t="shared" ref="J96:AM96" si="35">IF(ABS(J95)=INDEX(leadtimes,MATCH($B89,augnames,0),1),1,0)</f>
        <v>1</v>
      </c>
      <c r="K96" s="74">
        <f t="shared" si="35"/>
        <v>1</v>
      </c>
      <c r="L96" s="74">
        <f t="shared" si="35"/>
        <v>1</v>
      </c>
      <c r="M96" s="74">
        <f t="shared" si="35"/>
        <v>1</v>
      </c>
      <c r="N96" s="74">
        <f t="shared" si="35"/>
        <v>1</v>
      </c>
      <c r="O96" s="74">
        <f t="shared" si="35"/>
        <v>1</v>
      </c>
      <c r="P96" s="74">
        <f t="shared" si="35"/>
        <v>1</v>
      </c>
      <c r="Q96" s="74">
        <f t="shared" si="35"/>
        <v>1</v>
      </c>
      <c r="R96" s="74">
        <f t="shared" si="35"/>
        <v>1</v>
      </c>
      <c r="S96" s="74">
        <f t="shared" si="35"/>
        <v>1</v>
      </c>
      <c r="T96" s="74">
        <f t="shared" si="35"/>
        <v>1</v>
      </c>
      <c r="U96" s="74">
        <f t="shared" si="35"/>
        <v>1</v>
      </c>
      <c r="V96" s="74">
        <f t="shared" si="35"/>
        <v>1</v>
      </c>
      <c r="W96" s="74">
        <f t="shared" si="35"/>
        <v>1</v>
      </c>
      <c r="X96" s="74">
        <f t="shared" si="35"/>
        <v>1</v>
      </c>
      <c r="Y96" s="74">
        <f t="shared" si="35"/>
        <v>1</v>
      </c>
      <c r="Z96" s="74">
        <f t="shared" si="35"/>
        <v>1</v>
      </c>
      <c r="AA96" s="74">
        <f t="shared" si="35"/>
        <v>1</v>
      </c>
      <c r="AB96" s="74">
        <f t="shared" si="35"/>
        <v>1</v>
      </c>
      <c r="AC96" s="74">
        <f t="shared" si="35"/>
        <v>1</v>
      </c>
      <c r="AD96" s="74">
        <f t="shared" si="35"/>
        <v>1</v>
      </c>
      <c r="AE96" s="74">
        <f t="shared" si="35"/>
        <v>1</v>
      </c>
      <c r="AF96" s="74">
        <f t="shared" si="35"/>
        <v>1</v>
      </c>
      <c r="AG96" s="74">
        <f t="shared" si="35"/>
        <v>1</v>
      </c>
      <c r="AH96" s="74">
        <f t="shared" si="35"/>
        <v>1</v>
      </c>
      <c r="AI96" s="74">
        <f t="shared" si="35"/>
        <v>1</v>
      </c>
      <c r="AJ96" s="74">
        <f t="shared" si="35"/>
        <v>1</v>
      </c>
      <c r="AK96" s="74">
        <f t="shared" si="35"/>
        <v>1</v>
      </c>
      <c r="AL96" s="74">
        <f t="shared" si="35"/>
        <v>1</v>
      </c>
      <c r="AM96" s="74">
        <f t="shared" si="35"/>
        <v>1</v>
      </c>
      <c r="AN96" s="74"/>
      <c r="AO96" s="74"/>
      <c r="AP96" s="74"/>
      <c r="AQ96" s="74"/>
      <c r="AR96" s="74"/>
      <c r="AS96" s="74"/>
      <c r="AT96" s="74"/>
      <c r="AU96" s="74"/>
      <c r="AV96" s="74"/>
      <c r="AW96" s="74"/>
      <c r="AX96" s="74"/>
      <c r="AY96" s="74"/>
      <c r="AZ96" s="74"/>
      <c r="BA96" s="74"/>
      <c r="BB96" s="74"/>
      <c r="BC96" s="74"/>
      <c r="BD96" s="74"/>
      <c r="BE96" s="75"/>
      <c r="BF96" s="75"/>
      <c r="BG96" s="75"/>
      <c r="BH96" s="75"/>
    </row>
    <row r="97" spans="1:60">
      <c r="A97" s="9"/>
      <c r="B97" s="9"/>
      <c r="C97" s="70" t="s">
        <v>92</v>
      </c>
      <c r="D97" s="161"/>
      <c r="E97" s="70"/>
      <c r="F97" s="71"/>
      <c r="G97" s="70"/>
      <c r="H97" s="162"/>
      <c r="I97" s="72"/>
      <c r="J97" s="74">
        <f>IF(SUM($J96:J96)=1,1,0)+I97</f>
        <v>1</v>
      </c>
      <c r="K97" s="74">
        <f>IF(SUM($J96:K96)=1,1,0)+J97</f>
        <v>1</v>
      </c>
      <c r="L97" s="74">
        <f>IF(SUM($J96:L96)=1,1,0)+K97</f>
        <v>1</v>
      </c>
      <c r="M97" s="74">
        <f>IF(SUM($J96:M96)=1,1,0)+L97</f>
        <v>1</v>
      </c>
      <c r="N97" s="74">
        <f>IF(SUM($J96:N96)=1,1,0)+M97</f>
        <v>1</v>
      </c>
      <c r="O97" s="74">
        <f>IF(SUM($J96:O96)=1,1,0)+N97</f>
        <v>1</v>
      </c>
      <c r="P97" s="74">
        <f>IF(SUM($J96:P96)=1,1,0)+O97</f>
        <v>1</v>
      </c>
      <c r="Q97" s="74">
        <f>IF(SUM($J96:Q96)=1,1,0)+P97</f>
        <v>1</v>
      </c>
      <c r="R97" s="74">
        <f>IF(SUM($J96:R96)=1,1,0)+Q97</f>
        <v>1</v>
      </c>
      <c r="S97" s="74">
        <f>IF(SUM($J96:S96)=1,1,0)+R97</f>
        <v>1</v>
      </c>
      <c r="T97" s="74">
        <f>IF(SUM($J96:T96)=1,1,0)+S97</f>
        <v>1</v>
      </c>
      <c r="U97" s="74">
        <f>IF(SUM($J96:U96)=1,1,0)+T97</f>
        <v>1</v>
      </c>
      <c r="V97" s="74">
        <f>IF(SUM($J96:V96)=1,1,0)+U97</f>
        <v>1</v>
      </c>
      <c r="W97" s="74">
        <f>IF(SUM($J96:W96)=1,1,0)+V97</f>
        <v>1</v>
      </c>
      <c r="X97" s="74">
        <f>IF(SUM($J96:X96)=1,1,0)+W97</f>
        <v>1</v>
      </c>
      <c r="Y97" s="74">
        <f>IF(SUM($J96:Y96)=1,1,0)+X97</f>
        <v>1</v>
      </c>
      <c r="Z97" s="74">
        <f>IF(SUM($J96:Z96)=1,1,0)+Y97</f>
        <v>1</v>
      </c>
      <c r="AA97" s="74">
        <f>IF(SUM($J96:AA96)=1,1,0)+Z97</f>
        <v>1</v>
      </c>
      <c r="AB97" s="74">
        <f>IF(SUM($J96:AB96)=1,1,0)+AA97</f>
        <v>1</v>
      </c>
      <c r="AC97" s="74">
        <f>IF(SUM($J96:AC96)=1,1,0)+AB97</f>
        <v>1</v>
      </c>
      <c r="AD97" s="74">
        <f>IF(SUM($J96:AD96)=1,1,0)+AC97</f>
        <v>1</v>
      </c>
      <c r="AE97" s="74">
        <f>IF(SUM($J96:AE96)=1,1,0)+AD97</f>
        <v>1</v>
      </c>
      <c r="AF97" s="74">
        <f>IF(SUM($J96:AF96)=1,1,0)+AE97</f>
        <v>1</v>
      </c>
      <c r="AG97" s="74">
        <f>IF(SUM($J96:AG96)=1,1,0)+AF97</f>
        <v>1</v>
      </c>
      <c r="AH97" s="74">
        <f>IF(SUM($J96:AH96)=1,1,0)+AG97</f>
        <v>1</v>
      </c>
      <c r="AI97" s="74">
        <f>IF(SUM($J96:AI96)=1,1,0)+AH97</f>
        <v>1</v>
      </c>
      <c r="AJ97" s="74">
        <f>IF(SUM($J96:AJ96)=1,1,0)+AI97</f>
        <v>1</v>
      </c>
      <c r="AK97" s="74">
        <f>IF(SUM($J96:AK96)=1,1,0)+AJ97</f>
        <v>1</v>
      </c>
      <c r="AL97" s="74">
        <f>IF(SUM($J96:AL96)=1,1,0)+AK97</f>
        <v>1</v>
      </c>
      <c r="AM97" s="74">
        <f>IF(SUM($J96:AM96)=1,1,0)+AL97</f>
        <v>1</v>
      </c>
      <c r="AN97" s="74"/>
      <c r="AO97" s="74"/>
      <c r="AP97" s="74"/>
      <c r="AQ97" s="74"/>
      <c r="AR97" s="74"/>
      <c r="AS97" s="74"/>
      <c r="AT97" s="74"/>
      <c r="AU97" s="74"/>
      <c r="AV97" s="74"/>
      <c r="AW97" s="74"/>
      <c r="AX97" s="74"/>
      <c r="AY97" s="74"/>
      <c r="AZ97" s="74"/>
      <c r="BA97" s="74"/>
      <c r="BB97" s="74"/>
      <c r="BC97" s="74"/>
      <c r="BD97" s="74"/>
      <c r="BE97" s="75"/>
      <c r="BF97" s="75"/>
      <c r="BG97" s="75"/>
      <c r="BH97" s="75"/>
    </row>
    <row r="98" spans="1:60" ht="15.65" customHeight="1">
      <c r="A98" s="9"/>
      <c r="B98" s="9"/>
      <c r="C98" s="70" t="s">
        <v>93</v>
      </c>
      <c r="D98" s="162"/>
      <c r="E98" s="72"/>
      <c r="F98" s="76"/>
      <c r="G98" s="72"/>
      <c r="H98" s="162"/>
      <c r="I98" s="72"/>
      <c r="J98" s="73">
        <f>SUM($J93:J93)</f>
        <v>1</v>
      </c>
      <c r="K98" s="73">
        <f>SUM($J93:K93)</f>
        <v>2</v>
      </c>
      <c r="L98" s="73">
        <f>SUM($J93:L93)</f>
        <v>3</v>
      </c>
      <c r="M98" s="73">
        <f>SUM($J93:M93)</f>
        <v>4</v>
      </c>
      <c r="N98" s="73">
        <f>SUM($J93:N93)</f>
        <v>5</v>
      </c>
      <c r="O98" s="73">
        <f>SUM($J93:O93)</f>
        <v>6</v>
      </c>
      <c r="P98" s="73">
        <f>SUM($J93:P93)</f>
        <v>7</v>
      </c>
      <c r="Q98" s="73">
        <f>SUM($J93:Q93)</f>
        <v>8</v>
      </c>
      <c r="R98" s="73">
        <f>SUM($J93:R93)</f>
        <v>9</v>
      </c>
      <c r="S98" s="73">
        <f>SUM($J93:S93)</f>
        <v>10</v>
      </c>
      <c r="T98" s="73">
        <f>SUM($J93:T93)</f>
        <v>11</v>
      </c>
      <c r="U98" s="73">
        <f>SUM($J93:U93)</f>
        <v>12</v>
      </c>
      <c r="V98" s="73">
        <f>SUM($J93:V93)</f>
        <v>13</v>
      </c>
      <c r="W98" s="73">
        <f>SUM($J93:W93)</f>
        <v>14</v>
      </c>
      <c r="X98" s="73">
        <f>SUM($J93:X93)</f>
        <v>15</v>
      </c>
      <c r="Y98" s="73">
        <f>SUM($J93:Y93)</f>
        <v>16</v>
      </c>
      <c r="Z98" s="73">
        <f>SUM($J93:Z93)</f>
        <v>17</v>
      </c>
      <c r="AA98" s="73">
        <f>SUM($J93:AA93)</f>
        <v>18</v>
      </c>
      <c r="AB98" s="73">
        <f>SUM($J93:AB93)</f>
        <v>19</v>
      </c>
      <c r="AC98" s="73">
        <f>SUM($J93:AC93)</f>
        <v>20</v>
      </c>
      <c r="AD98" s="73">
        <f>SUM($J93:AD93)</f>
        <v>21</v>
      </c>
      <c r="AE98" s="73">
        <f>SUM($J93:AE93)</f>
        <v>22</v>
      </c>
      <c r="AF98" s="73">
        <f>SUM($J93:AF93)</f>
        <v>23</v>
      </c>
      <c r="AG98" s="73">
        <f>SUM($J93:AG93)</f>
        <v>24</v>
      </c>
      <c r="AH98" s="73">
        <f>SUM($J93:AH93)</f>
        <v>25</v>
      </c>
      <c r="AI98" s="73">
        <f>SUM($J93:AI93)</f>
        <v>26</v>
      </c>
      <c r="AJ98" s="73">
        <f>SUM($J93:AJ93)</f>
        <v>27</v>
      </c>
      <c r="AK98" s="73">
        <f>SUM($J93:AK93)</f>
        <v>28</v>
      </c>
      <c r="AL98" s="73">
        <f>SUM($J93:AL93)</f>
        <v>29</v>
      </c>
      <c r="AM98" s="73">
        <f>SUM($J93:AM93)</f>
        <v>30</v>
      </c>
      <c r="AN98" s="73"/>
      <c r="AO98" s="73"/>
      <c r="AP98" s="73"/>
      <c r="AQ98" s="73"/>
      <c r="AR98" s="73"/>
      <c r="AS98" s="73"/>
      <c r="AT98" s="73"/>
      <c r="AU98" s="73"/>
      <c r="AV98" s="73"/>
      <c r="AW98" s="73"/>
      <c r="AX98" s="73"/>
      <c r="AY98" s="73"/>
      <c r="AZ98" s="73"/>
      <c r="BA98" s="73"/>
      <c r="BB98" s="73"/>
      <c r="BC98" s="73"/>
      <c r="BD98" s="73"/>
      <c r="BE98" s="73"/>
      <c r="BF98" s="73"/>
      <c r="BG98" s="73"/>
      <c r="BH98" s="73"/>
    </row>
    <row r="99" spans="1:60" ht="15.65" customHeight="1">
      <c r="A99" s="9"/>
      <c r="B99" s="9"/>
      <c r="C99" s="70" t="s">
        <v>94</v>
      </c>
      <c r="D99" s="162"/>
      <c r="E99" s="72"/>
      <c r="F99" s="76"/>
      <c r="G99" s="72"/>
      <c r="H99" s="162"/>
      <c r="I99" s="72"/>
      <c r="J99" s="73">
        <f t="shared" ref="J99:AM99" si="36">IF(J98&gt;INDEX(assetlives, MATCH($B89, augnames, 0)), 0, 1)</f>
        <v>0</v>
      </c>
      <c r="K99" s="73">
        <f t="shared" si="36"/>
        <v>0</v>
      </c>
      <c r="L99" s="73">
        <f t="shared" si="36"/>
        <v>0</v>
      </c>
      <c r="M99" s="73">
        <f t="shared" si="36"/>
        <v>0</v>
      </c>
      <c r="N99" s="73">
        <f t="shared" si="36"/>
        <v>0</v>
      </c>
      <c r="O99" s="73">
        <f t="shared" si="36"/>
        <v>0</v>
      </c>
      <c r="P99" s="73">
        <f t="shared" si="36"/>
        <v>0</v>
      </c>
      <c r="Q99" s="73">
        <f t="shared" si="36"/>
        <v>0</v>
      </c>
      <c r="R99" s="73">
        <f t="shared" si="36"/>
        <v>0</v>
      </c>
      <c r="S99" s="73">
        <f t="shared" si="36"/>
        <v>0</v>
      </c>
      <c r="T99" s="73">
        <f t="shared" si="36"/>
        <v>0</v>
      </c>
      <c r="U99" s="73">
        <f t="shared" si="36"/>
        <v>0</v>
      </c>
      <c r="V99" s="73">
        <f t="shared" si="36"/>
        <v>0</v>
      </c>
      <c r="W99" s="73">
        <f t="shared" si="36"/>
        <v>0</v>
      </c>
      <c r="X99" s="73">
        <f t="shared" si="36"/>
        <v>0</v>
      </c>
      <c r="Y99" s="73">
        <f t="shared" si="36"/>
        <v>0</v>
      </c>
      <c r="Z99" s="73">
        <f t="shared" si="36"/>
        <v>0</v>
      </c>
      <c r="AA99" s="73">
        <f t="shared" si="36"/>
        <v>0</v>
      </c>
      <c r="AB99" s="73">
        <f t="shared" si="36"/>
        <v>0</v>
      </c>
      <c r="AC99" s="73">
        <f t="shared" si="36"/>
        <v>0</v>
      </c>
      <c r="AD99" s="73">
        <f t="shared" si="36"/>
        <v>0</v>
      </c>
      <c r="AE99" s="73">
        <f t="shared" si="36"/>
        <v>0</v>
      </c>
      <c r="AF99" s="73">
        <f t="shared" si="36"/>
        <v>0</v>
      </c>
      <c r="AG99" s="73">
        <f t="shared" si="36"/>
        <v>0</v>
      </c>
      <c r="AH99" s="73">
        <f t="shared" si="36"/>
        <v>0</v>
      </c>
      <c r="AI99" s="73">
        <f t="shared" si="36"/>
        <v>0</v>
      </c>
      <c r="AJ99" s="73">
        <f t="shared" si="36"/>
        <v>0</v>
      </c>
      <c r="AK99" s="73">
        <f t="shared" si="36"/>
        <v>0</v>
      </c>
      <c r="AL99" s="73">
        <f t="shared" si="36"/>
        <v>0</v>
      </c>
      <c r="AM99" s="73">
        <f t="shared" si="36"/>
        <v>0</v>
      </c>
      <c r="AN99" s="73"/>
      <c r="AO99" s="73"/>
      <c r="AP99" s="73"/>
      <c r="AQ99" s="73"/>
      <c r="AR99" s="73"/>
      <c r="AS99" s="73"/>
      <c r="AT99" s="73"/>
      <c r="AU99" s="73"/>
      <c r="AV99" s="73"/>
      <c r="AW99" s="73"/>
      <c r="AX99" s="73"/>
      <c r="AY99" s="73"/>
      <c r="AZ99" s="73"/>
      <c r="BA99" s="73"/>
      <c r="BB99" s="73"/>
      <c r="BC99" s="73"/>
      <c r="BD99" s="73"/>
      <c r="BE99" s="73"/>
      <c r="BF99" s="73"/>
      <c r="BG99" s="73"/>
      <c r="BH99" s="73"/>
    </row>
    <row r="100" spans="1:60">
      <c r="A100" s="9"/>
      <c r="B100" s="9"/>
      <c r="C100" s="70" t="s">
        <v>95</v>
      </c>
      <c r="D100" s="161"/>
      <c r="E100" s="70"/>
      <c r="F100" s="71"/>
      <c r="G100" s="70"/>
      <c r="H100" s="162"/>
      <c r="I100" s="72"/>
      <c r="J100" s="74">
        <f>IF(J$7&lt;=ModelFyEnd, 1, 0)</f>
        <v>1</v>
      </c>
      <c r="K100" s="74">
        <f t="shared" ref="K100:AM100" si="37">IF(K$7&lt;=ModelFyEnd, 1, 0)</f>
        <v>1</v>
      </c>
      <c r="L100" s="74">
        <f t="shared" si="37"/>
        <v>1</v>
      </c>
      <c r="M100" s="74">
        <f t="shared" si="37"/>
        <v>1</v>
      </c>
      <c r="N100" s="74">
        <f t="shared" si="37"/>
        <v>1</v>
      </c>
      <c r="O100" s="74">
        <f t="shared" si="37"/>
        <v>1</v>
      </c>
      <c r="P100" s="74">
        <f t="shared" si="37"/>
        <v>1</v>
      </c>
      <c r="Q100" s="74">
        <f t="shared" si="37"/>
        <v>1</v>
      </c>
      <c r="R100" s="74">
        <f t="shared" si="37"/>
        <v>1</v>
      </c>
      <c r="S100" s="74">
        <f t="shared" si="37"/>
        <v>1</v>
      </c>
      <c r="T100" s="74">
        <f t="shared" si="37"/>
        <v>1</v>
      </c>
      <c r="U100" s="74">
        <f t="shared" si="37"/>
        <v>1</v>
      </c>
      <c r="V100" s="74">
        <f t="shared" si="37"/>
        <v>1</v>
      </c>
      <c r="W100" s="74">
        <f t="shared" si="37"/>
        <v>1</v>
      </c>
      <c r="X100" s="74">
        <f t="shared" si="37"/>
        <v>1</v>
      </c>
      <c r="Y100" s="74">
        <f t="shared" si="37"/>
        <v>1</v>
      </c>
      <c r="Z100" s="74">
        <f t="shared" si="37"/>
        <v>1</v>
      </c>
      <c r="AA100" s="74">
        <f t="shared" si="37"/>
        <v>1</v>
      </c>
      <c r="AB100" s="74">
        <f t="shared" si="37"/>
        <v>1</v>
      </c>
      <c r="AC100" s="74">
        <f t="shared" si="37"/>
        <v>1</v>
      </c>
      <c r="AD100" s="74">
        <f t="shared" si="37"/>
        <v>1</v>
      </c>
      <c r="AE100" s="74">
        <f t="shared" si="37"/>
        <v>1</v>
      </c>
      <c r="AF100" s="74">
        <f t="shared" si="37"/>
        <v>1</v>
      </c>
      <c r="AG100" s="74">
        <f t="shared" si="37"/>
        <v>1</v>
      </c>
      <c r="AH100" s="74">
        <f t="shared" si="37"/>
        <v>1</v>
      </c>
      <c r="AI100" s="74">
        <f t="shared" si="37"/>
        <v>1</v>
      </c>
      <c r="AJ100" s="74">
        <f t="shared" si="37"/>
        <v>1</v>
      </c>
      <c r="AK100" s="74">
        <f t="shared" si="37"/>
        <v>1</v>
      </c>
      <c r="AL100" s="74">
        <f t="shared" si="37"/>
        <v>1</v>
      </c>
      <c r="AM100" s="74">
        <f t="shared" si="37"/>
        <v>1</v>
      </c>
      <c r="AN100" s="74"/>
      <c r="AO100" s="74"/>
      <c r="AP100" s="74"/>
      <c r="AQ100" s="74"/>
      <c r="AR100" s="74"/>
      <c r="AS100" s="74"/>
      <c r="AT100" s="74"/>
      <c r="AU100" s="74"/>
      <c r="AV100" s="74"/>
      <c r="AW100" s="74"/>
      <c r="AX100" s="74"/>
      <c r="AY100" s="74"/>
      <c r="AZ100" s="74"/>
      <c r="BA100" s="74"/>
      <c r="BB100" s="74"/>
      <c r="BC100" s="74"/>
      <c r="BD100" s="74"/>
      <c r="BE100" s="75"/>
      <c r="BF100" s="75"/>
      <c r="BG100" s="75"/>
      <c r="BH100" s="75"/>
    </row>
    <row r="101" spans="1:60">
      <c r="A101" s="9"/>
      <c r="B101" s="9"/>
      <c r="C101" s="9"/>
      <c r="D101" s="16"/>
      <c r="E101" s="9"/>
      <c r="F101" s="34"/>
      <c r="G101" s="9"/>
      <c r="H101" s="16"/>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c r="AY101" s="9"/>
      <c r="AZ101" s="9"/>
      <c r="BA101" s="9"/>
      <c r="BB101" s="9"/>
      <c r="BC101" s="9"/>
      <c r="BD101" s="9"/>
      <c r="BE101" s="9"/>
      <c r="BF101" s="9"/>
      <c r="BG101" s="9"/>
      <c r="BH101" s="9"/>
    </row>
    <row r="102" spans="1:60" ht="22">
      <c r="A102" s="9"/>
      <c r="B102" s="63"/>
      <c r="C102" s="5" t="s">
        <v>96</v>
      </c>
      <c r="D102" s="160" t="s">
        <v>80</v>
      </c>
      <c r="E102" s="11"/>
      <c r="F102" s="76" t="s">
        <v>97</v>
      </c>
      <c r="G102" s="9"/>
      <c r="H102" s="16"/>
      <c r="I102" s="9"/>
      <c r="J102" s="48">
        <f>IF(J94=1, INDEX(yieldnew, MATCH($B89, augnames, 0)), 0)*J99</f>
        <v>0</v>
      </c>
      <c r="K102" s="48">
        <f t="shared" ref="K102:AM102" si="38">IF(K94=1, INDEX(yieldnew, MATCH($B89, augnames, 0)), 0)*K99</f>
        <v>0</v>
      </c>
      <c r="L102" s="48">
        <f t="shared" si="38"/>
        <v>0</v>
      </c>
      <c r="M102" s="48">
        <f t="shared" si="38"/>
        <v>0</v>
      </c>
      <c r="N102" s="48">
        <f t="shared" si="38"/>
        <v>0</v>
      </c>
      <c r="O102" s="48">
        <f t="shared" si="38"/>
        <v>0</v>
      </c>
      <c r="P102" s="48">
        <f t="shared" si="38"/>
        <v>0</v>
      </c>
      <c r="Q102" s="48">
        <f t="shared" si="38"/>
        <v>0</v>
      </c>
      <c r="R102" s="48">
        <f t="shared" si="38"/>
        <v>0</v>
      </c>
      <c r="S102" s="48">
        <f t="shared" si="38"/>
        <v>0</v>
      </c>
      <c r="T102" s="48">
        <f t="shared" si="38"/>
        <v>0</v>
      </c>
      <c r="U102" s="48">
        <f t="shared" si="38"/>
        <v>0</v>
      </c>
      <c r="V102" s="48">
        <f t="shared" si="38"/>
        <v>0</v>
      </c>
      <c r="W102" s="48">
        <f t="shared" si="38"/>
        <v>0</v>
      </c>
      <c r="X102" s="48">
        <f t="shared" si="38"/>
        <v>0</v>
      </c>
      <c r="Y102" s="48">
        <f t="shared" si="38"/>
        <v>0</v>
      </c>
      <c r="Z102" s="48">
        <f t="shared" si="38"/>
        <v>0</v>
      </c>
      <c r="AA102" s="48">
        <f t="shared" si="38"/>
        <v>0</v>
      </c>
      <c r="AB102" s="48">
        <f t="shared" si="38"/>
        <v>0</v>
      </c>
      <c r="AC102" s="48">
        <f t="shared" si="38"/>
        <v>0</v>
      </c>
      <c r="AD102" s="48">
        <f t="shared" si="38"/>
        <v>0</v>
      </c>
      <c r="AE102" s="48">
        <f t="shared" si="38"/>
        <v>0</v>
      </c>
      <c r="AF102" s="48">
        <f t="shared" si="38"/>
        <v>0</v>
      </c>
      <c r="AG102" s="48">
        <f t="shared" si="38"/>
        <v>0</v>
      </c>
      <c r="AH102" s="48">
        <f t="shared" si="38"/>
        <v>0</v>
      </c>
      <c r="AI102" s="48">
        <f t="shared" si="38"/>
        <v>0</v>
      </c>
      <c r="AJ102" s="48">
        <f t="shared" si="38"/>
        <v>0</v>
      </c>
      <c r="AK102" s="48">
        <f t="shared" si="38"/>
        <v>0</v>
      </c>
      <c r="AL102" s="48">
        <f t="shared" si="38"/>
        <v>0</v>
      </c>
      <c r="AM102" s="48">
        <f t="shared" si="38"/>
        <v>0</v>
      </c>
      <c r="AN102" s="9"/>
      <c r="AO102" s="9"/>
      <c r="AP102" s="9"/>
      <c r="AQ102" s="9"/>
      <c r="AR102" s="9"/>
      <c r="AS102" s="9"/>
      <c r="AT102" s="9"/>
      <c r="AU102" s="9"/>
      <c r="AV102" s="9"/>
      <c r="AW102" s="9"/>
      <c r="AX102" s="9"/>
      <c r="AY102" s="9"/>
      <c r="AZ102" s="9"/>
      <c r="BA102" s="9"/>
      <c r="BB102" s="9"/>
      <c r="BC102" s="9"/>
      <c r="BD102" s="9"/>
      <c r="BE102" s="9"/>
      <c r="BF102" s="9"/>
      <c r="BG102" s="9"/>
      <c r="BH102" s="9"/>
    </row>
    <row r="103" spans="1:60" ht="22">
      <c r="A103" s="9"/>
      <c r="B103" s="63"/>
      <c r="C103" s="5" t="s">
        <v>98</v>
      </c>
      <c r="D103" s="160" t="str">
        <f>baseyear</f>
        <v>FY$24</v>
      </c>
      <c r="E103" s="11"/>
      <c r="F103" s="77" t="str">
        <f>IF(H105=0,"",INDEX($J$7:$AM$7,1,MATCH(1,$J97:$AM97,0)))</f>
        <v/>
      </c>
      <c r="G103" s="9"/>
      <c r="H103" s="16"/>
      <c r="I103" s="9"/>
      <c r="J103" s="48" cm="1">
        <f t="array" ref="J103">IF(J97=0,0,INDEX(Capitalexpenditure,MATCH($B89,augnames,0),J97))</f>
        <v>0</v>
      </c>
      <c r="K103" s="48" cm="1">
        <f t="array" ref="K103">IF(K97=0,0,INDEX(Capitalexpenditure,MATCH($B89,augnames,0),K97))</f>
        <v>0</v>
      </c>
      <c r="L103" s="48" cm="1">
        <f t="array" ref="L103">IF(L97=0,0,INDEX(Capitalexpenditure,MATCH($B89,augnames,0),L97))</f>
        <v>0</v>
      </c>
      <c r="M103" s="48" cm="1">
        <f t="array" ref="M103">IF(M97=0,0,INDEX(Capitalexpenditure,MATCH($B89,augnames,0),M97))</f>
        <v>0</v>
      </c>
      <c r="N103" s="48" cm="1">
        <f t="array" ref="N103">IF(N97=0,0,INDEX(Capitalexpenditure,MATCH($B89,augnames,0),N97))</f>
        <v>0</v>
      </c>
      <c r="O103" s="48" cm="1">
        <f t="array" ref="O103">IF(O97=0,0,INDEX(Capitalexpenditure,MATCH($B89,augnames,0),O97))</f>
        <v>0</v>
      </c>
      <c r="P103" s="48" cm="1">
        <f t="array" ref="P103">IF(P97=0,0,INDEX(Capitalexpenditure,MATCH($B89,augnames,0),P97))</f>
        <v>0</v>
      </c>
      <c r="Q103" s="48" cm="1">
        <f t="array" ref="Q103">IF(Q97=0,0,INDEX(Capitalexpenditure,MATCH($B89,augnames,0),Q97))</f>
        <v>0</v>
      </c>
      <c r="R103" s="48" cm="1">
        <f t="array" ref="R103">IF(R97=0,0,INDEX(Capitalexpenditure,MATCH($B89,augnames,0),R97))</f>
        <v>0</v>
      </c>
      <c r="S103" s="48" cm="1">
        <f t="array" ref="S103">IF(S97=0,0,INDEX(Capitalexpenditure,MATCH($B89,augnames,0),S97))</f>
        <v>0</v>
      </c>
      <c r="T103" s="48" cm="1">
        <f t="array" ref="T103">IF(T97=0,0,INDEX(Capitalexpenditure,MATCH($B89,augnames,0),T97))</f>
        <v>0</v>
      </c>
      <c r="U103" s="48" cm="1">
        <f t="array" ref="U103">IF(U97=0,0,INDEX(Capitalexpenditure,MATCH($B89,augnames,0),U97))</f>
        <v>0</v>
      </c>
      <c r="V103" s="48" cm="1">
        <f t="array" ref="V103">IF(V97=0,0,INDEX(Capitalexpenditure,MATCH($B89,augnames,0),V97))</f>
        <v>0</v>
      </c>
      <c r="W103" s="48" cm="1">
        <f t="array" ref="W103">IF(W97=0,0,INDEX(Capitalexpenditure,MATCH($B89,augnames,0),W97))</f>
        <v>0</v>
      </c>
      <c r="X103" s="48" cm="1">
        <f t="array" ref="X103">IF(X97=0,0,INDEX(Capitalexpenditure,MATCH($B89,augnames,0),X97))</f>
        <v>0</v>
      </c>
      <c r="Y103" s="48" cm="1">
        <f t="array" ref="Y103">IF(Y97=0,0,INDEX(Capitalexpenditure,MATCH($B89,augnames,0),Y97))</f>
        <v>0</v>
      </c>
      <c r="Z103" s="48" cm="1">
        <f t="array" ref="Z103">IF(Z97=0,0,INDEX(Capitalexpenditure,MATCH($B89,augnames,0),Z97))</f>
        <v>0</v>
      </c>
      <c r="AA103" s="48" cm="1">
        <f t="array" ref="AA103">IF(AA97=0,0,INDEX(Capitalexpenditure,MATCH($B89,augnames,0),AA97))</f>
        <v>0</v>
      </c>
      <c r="AB103" s="48" cm="1">
        <f t="array" ref="AB103">IF(AB97=0,0,INDEX(Capitalexpenditure,MATCH($B89,augnames,0),AB97))</f>
        <v>0</v>
      </c>
      <c r="AC103" s="48" cm="1">
        <f t="array" ref="AC103">IF(AC97=0,0,INDEX(Capitalexpenditure,MATCH($B89,augnames,0),AC97))</f>
        <v>0</v>
      </c>
      <c r="AD103" s="48" cm="1">
        <f t="array" ref="AD103">IF(AD97=0,0,INDEX(Capitalexpenditure,MATCH($B89,augnames,0),AD97))</f>
        <v>0</v>
      </c>
      <c r="AE103" s="48" cm="1">
        <f t="array" ref="AE103">IF(AE97=0,0,INDEX(Capitalexpenditure,MATCH($B89,augnames,0),AE97))</f>
        <v>0</v>
      </c>
      <c r="AF103" s="48" cm="1">
        <f t="array" ref="AF103">IF(AF97=0,0,INDEX(Capitalexpenditure,MATCH($B89,augnames,0),AF97))</f>
        <v>0</v>
      </c>
      <c r="AG103" s="48" cm="1">
        <f t="array" ref="AG103">IF(AG97=0,0,INDEX(Capitalexpenditure,MATCH($B89,augnames,0),AG97))</f>
        <v>0</v>
      </c>
      <c r="AH103" s="48" cm="1">
        <f t="array" ref="AH103">IF(AH97=0,0,INDEX(Capitalexpenditure,MATCH($B89,augnames,0),AH97))</f>
        <v>0</v>
      </c>
      <c r="AI103" s="48" cm="1">
        <f t="array" ref="AI103">IF(AI97=0,0,INDEX(Capitalexpenditure,MATCH($B89,augnames,0),AI97))</f>
        <v>0</v>
      </c>
      <c r="AJ103" s="48" cm="1">
        <f t="array" ref="AJ103">IF(AJ97=0,0,INDEX(Capitalexpenditure,MATCH($B89,augnames,0),AJ97))</f>
        <v>0</v>
      </c>
      <c r="AK103" s="48" cm="1">
        <f t="array" ref="AK103">IF(AK97=0,0,INDEX(Capitalexpenditure,MATCH($B89,augnames,0),AK97))</f>
        <v>0</v>
      </c>
      <c r="AL103" s="48" cm="1">
        <f t="array" ref="AL103">IF(AL97=0,0,INDEX(Capitalexpenditure,MATCH($B89,augnames,0),AL97))</f>
        <v>0</v>
      </c>
      <c r="AM103" s="48" cm="1">
        <f t="array" ref="AM103">IF(AM97=0,0,INDEX(Capitalexpenditure,MATCH($B89,augnames,0),AM97))</f>
        <v>0</v>
      </c>
      <c r="AN103" s="9"/>
      <c r="AO103" s="9"/>
      <c r="AP103" s="9"/>
      <c r="AQ103" s="9"/>
      <c r="AR103" s="9"/>
      <c r="AS103" s="9"/>
      <c r="AT103" s="9"/>
      <c r="AU103" s="9"/>
      <c r="AV103" s="9"/>
      <c r="AW103" s="9"/>
      <c r="AX103" s="9"/>
      <c r="AY103" s="9"/>
      <c r="AZ103" s="9"/>
      <c r="BA103" s="9"/>
      <c r="BB103" s="9"/>
      <c r="BC103" s="9"/>
      <c r="BD103" s="9"/>
      <c r="BE103" s="9"/>
      <c r="BF103" s="9"/>
      <c r="BG103" s="9"/>
      <c r="BH103" s="9"/>
    </row>
    <row r="104" spans="1:60" ht="22">
      <c r="A104" s="9"/>
      <c r="B104" s="63"/>
      <c r="C104" s="5" t="s">
        <v>99</v>
      </c>
      <c r="D104" s="160" t="str">
        <f>baseyear</f>
        <v>FY$24</v>
      </c>
      <c r="E104" s="11"/>
      <c r="F104" s="64"/>
      <c r="G104" s="9"/>
      <c r="H104" s="16"/>
      <c r="I104" s="9"/>
      <c r="J104" s="48">
        <f t="shared" ref="J104:AM104" si="39">IF(J94=1,INDEX(Operatingexpenditure,MATCH($B89,augnames,0),J98),0)</f>
        <v>0</v>
      </c>
      <c r="K104" s="48">
        <f t="shared" si="39"/>
        <v>0</v>
      </c>
      <c r="L104" s="48">
        <f t="shared" si="39"/>
        <v>0</v>
      </c>
      <c r="M104" s="48">
        <f t="shared" si="39"/>
        <v>0</v>
      </c>
      <c r="N104" s="48">
        <f t="shared" si="39"/>
        <v>0</v>
      </c>
      <c r="O104" s="48">
        <f t="shared" si="39"/>
        <v>0</v>
      </c>
      <c r="P104" s="48">
        <f t="shared" si="39"/>
        <v>0</v>
      </c>
      <c r="Q104" s="48">
        <f t="shared" si="39"/>
        <v>0</v>
      </c>
      <c r="R104" s="48">
        <f t="shared" si="39"/>
        <v>0</v>
      </c>
      <c r="S104" s="48">
        <f t="shared" si="39"/>
        <v>0</v>
      </c>
      <c r="T104" s="48">
        <f t="shared" si="39"/>
        <v>0</v>
      </c>
      <c r="U104" s="48">
        <f t="shared" si="39"/>
        <v>0</v>
      </c>
      <c r="V104" s="48">
        <f t="shared" si="39"/>
        <v>0</v>
      </c>
      <c r="W104" s="48">
        <f t="shared" si="39"/>
        <v>0</v>
      </c>
      <c r="X104" s="48">
        <f t="shared" si="39"/>
        <v>0</v>
      </c>
      <c r="Y104" s="48">
        <f t="shared" si="39"/>
        <v>0</v>
      </c>
      <c r="Z104" s="48">
        <f t="shared" si="39"/>
        <v>0</v>
      </c>
      <c r="AA104" s="48">
        <f t="shared" si="39"/>
        <v>0</v>
      </c>
      <c r="AB104" s="48">
        <f t="shared" si="39"/>
        <v>0</v>
      </c>
      <c r="AC104" s="48">
        <f t="shared" si="39"/>
        <v>0</v>
      </c>
      <c r="AD104" s="48">
        <f t="shared" si="39"/>
        <v>0</v>
      </c>
      <c r="AE104" s="48">
        <f t="shared" si="39"/>
        <v>0</v>
      </c>
      <c r="AF104" s="48">
        <f t="shared" si="39"/>
        <v>0</v>
      </c>
      <c r="AG104" s="48">
        <f t="shared" si="39"/>
        <v>0</v>
      </c>
      <c r="AH104" s="48">
        <f t="shared" si="39"/>
        <v>0</v>
      </c>
      <c r="AI104" s="48">
        <f t="shared" si="39"/>
        <v>0</v>
      </c>
      <c r="AJ104" s="48">
        <f t="shared" si="39"/>
        <v>0</v>
      </c>
      <c r="AK104" s="48">
        <f t="shared" si="39"/>
        <v>0</v>
      </c>
      <c r="AL104" s="48">
        <f t="shared" si="39"/>
        <v>0</v>
      </c>
      <c r="AM104" s="48">
        <f t="shared" si="39"/>
        <v>0</v>
      </c>
      <c r="AN104" s="9"/>
      <c r="AO104" s="9"/>
      <c r="AP104" s="9"/>
      <c r="AQ104" s="9"/>
      <c r="AR104" s="9"/>
      <c r="AS104" s="9"/>
      <c r="AT104" s="9"/>
      <c r="AU104" s="9"/>
      <c r="AV104" s="9"/>
      <c r="AW104" s="9"/>
      <c r="AX104" s="9"/>
      <c r="AY104" s="9"/>
      <c r="AZ104" s="9"/>
      <c r="BA104" s="9"/>
      <c r="BB104" s="9"/>
      <c r="BC104" s="9"/>
      <c r="BD104" s="9"/>
      <c r="BE104" s="9"/>
      <c r="BF104" s="9"/>
      <c r="BG104" s="9"/>
      <c r="BH104" s="9"/>
    </row>
    <row r="105" spans="1:60" s="59" customFormat="1" ht="22">
      <c r="A105" s="10"/>
      <c r="B105" s="66"/>
      <c r="C105" s="59" t="str">
        <f>"Total expenditure: "&amp;B89</f>
        <v>Total expenditure: Augmentation 2 name</v>
      </c>
      <c r="D105" s="163" t="str">
        <f>baseyear</f>
        <v>FY$24</v>
      </c>
      <c r="E105" s="78"/>
      <c r="F105" s="64"/>
      <c r="G105" s="10"/>
      <c r="H105" s="169">
        <f>J105+NPV(discountrate, K105:AM105)</f>
        <v>0</v>
      </c>
      <c r="I105" s="10"/>
      <c r="J105" s="65">
        <f>IF(J100=1, SUM(J103:J104), 0)</f>
        <v>0</v>
      </c>
      <c r="K105" s="65">
        <f t="shared" ref="K105:AM105" si="40">IF(K100=1, SUM(K103:K104), 0)</f>
        <v>0</v>
      </c>
      <c r="L105" s="65">
        <f t="shared" si="40"/>
        <v>0</v>
      </c>
      <c r="M105" s="65">
        <f t="shared" si="40"/>
        <v>0</v>
      </c>
      <c r="N105" s="65">
        <f t="shared" si="40"/>
        <v>0</v>
      </c>
      <c r="O105" s="65">
        <f t="shared" si="40"/>
        <v>0</v>
      </c>
      <c r="P105" s="65">
        <f t="shared" si="40"/>
        <v>0</v>
      </c>
      <c r="Q105" s="65">
        <f t="shared" si="40"/>
        <v>0</v>
      </c>
      <c r="R105" s="65">
        <f t="shared" si="40"/>
        <v>0</v>
      </c>
      <c r="S105" s="65">
        <f t="shared" si="40"/>
        <v>0</v>
      </c>
      <c r="T105" s="65">
        <f t="shared" si="40"/>
        <v>0</v>
      </c>
      <c r="U105" s="65">
        <f t="shared" si="40"/>
        <v>0</v>
      </c>
      <c r="V105" s="65">
        <f t="shared" si="40"/>
        <v>0</v>
      </c>
      <c r="W105" s="65">
        <f t="shared" si="40"/>
        <v>0</v>
      </c>
      <c r="X105" s="65">
        <f t="shared" si="40"/>
        <v>0</v>
      </c>
      <c r="Y105" s="65">
        <f t="shared" si="40"/>
        <v>0</v>
      </c>
      <c r="Z105" s="65">
        <f t="shared" si="40"/>
        <v>0</v>
      </c>
      <c r="AA105" s="65">
        <f t="shared" si="40"/>
        <v>0</v>
      </c>
      <c r="AB105" s="65">
        <f t="shared" si="40"/>
        <v>0</v>
      </c>
      <c r="AC105" s="65">
        <f t="shared" si="40"/>
        <v>0</v>
      </c>
      <c r="AD105" s="65">
        <f t="shared" si="40"/>
        <v>0</v>
      </c>
      <c r="AE105" s="65">
        <f t="shared" si="40"/>
        <v>0</v>
      </c>
      <c r="AF105" s="65">
        <f t="shared" si="40"/>
        <v>0</v>
      </c>
      <c r="AG105" s="65">
        <f t="shared" si="40"/>
        <v>0</v>
      </c>
      <c r="AH105" s="65">
        <f t="shared" si="40"/>
        <v>0</v>
      </c>
      <c r="AI105" s="65">
        <f t="shared" si="40"/>
        <v>0</v>
      </c>
      <c r="AJ105" s="65">
        <f t="shared" si="40"/>
        <v>0</v>
      </c>
      <c r="AK105" s="65">
        <f t="shared" si="40"/>
        <v>0</v>
      </c>
      <c r="AL105" s="65">
        <f t="shared" si="40"/>
        <v>0</v>
      </c>
      <c r="AM105" s="65">
        <f t="shared" si="40"/>
        <v>0</v>
      </c>
      <c r="AN105" s="10"/>
      <c r="AO105" s="10"/>
      <c r="AP105" s="10"/>
      <c r="AQ105" s="10"/>
      <c r="AR105" s="10"/>
      <c r="AS105" s="10"/>
      <c r="AT105" s="10"/>
      <c r="AU105" s="10"/>
      <c r="AV105" s="10"/>
      <c r="AW105" s="10"/>
      <c r="AX105" s="10"/>
      <c r="AY105" s="10"/>
      <c r="AZ105" s="10"/>
      <c r="BA105" s="10"/>
      <c r="BB105" s="10"/>
      <c r="BC105" s="10"/>
      <c r="BD105" s="10"/>
      <c r="BE105" s="10"/>
      <c r="BF105" s="10"/>
      <c r="BG105" s="10"/>
      <c r="BH105" s="10"/>
    </row>
    <row r="106" spans="1:60">
      <c r="A106" s="9"/>
      <c r="B106" s="9"/>
      <c r="C106" s="9"/>
      <c r="D106" s="16"/>
      <c r="E106" s="9"/>
      <c r="F106" s="34"/>
      <c r="G106" s="9"/>
      <c r="H106" s="16"/>
      <c r="I106" s="9"/>
      <c r="J106" s="9"/>
      <c r="K106" s="9"/>
      <c r="L106" s="9"/>
      <c r="M106" s="9"/>
      <c r="N106" s="9"/>
      <c r="O106" s="9"/>
      <c r="P106" s="9"/>
      <c r="Q106" s="9"/>
      <c r="R106" s="9"/>
      <c r="S106" s="9"/>
      <c r="T106" s="9"/>
      <c r="U106" s="9"/>
      <c r="V106" s="9"/>
      <c r="W106" s="9"/>
      <c r="X106" s="9"/>
      <c r="Y106" s="9"/>
      <c r="Z106" s="9"/>
      <c r="AA106" s="9"/>
      <c r="AB106" s="9"/>
      <c r="AC106" s="9"/>
      <c r="AD106" s="9"/>
      <c r="AE106" s="9"/>
      <c r="AF106" s="9"/>
      <c r="AG106" s="9"/>
      <c r="AH106" s="9"/>
      <c r="AI106" s="9"/>
      <c r="AJ106" s="9"/>
      <c r="AK106" s="9"/>
      <c r="AL106" s="9"/>
      <c r="AM106" s="9"/>
      <c r="AN106" s="9"/>
      <c r="AO106" s="9"/>
      <c r="AP106" s="9"/>
      <c r="AQ106" s="9"/>
      <c r="AR106" s="9"/>
      <c r="AS106" s="9"/>
      <c r="AT106" s="9"/>
      <c r="AU106" s="9"/>
      <c r="AV106" s="9"/>
      <c r="AW106" s="9"/>
      <c r="AX106" s="9"/>
      <c r="AY106" s="9"/>
      <c r="AZ106" s="9"/>
      <c r="BA106" s="9"/>
      <c r="BB106" s="9"/>
      <c r="BC106" s="9"/>
      <c r="BD106" s="9"/>
      <c r="BE106" s="9"/>
      <c r="BF106" s="9"/>
      <c r="BG106" s="9"/>
      <c r="BH106" s="9"/>
    </row>
    <row r="107" spans="1:60" ht="22">
      <c r="A107" s="9"/>
      <c r="B107" s="66" t="str">
        <f>aug3_name</f>
        <v>Augmentation 3 name</v>
      </c>
      <c r="D107" s="16"/>
      <c r="E107" s="9"/>
      <c r="F107" s="34"/>
      <c r="G107" s="9"/>
      <c r="H107" s="16"/>
      <c r="I107" s="9"/>
      <c r="J107" s="9"/>
      <c r="K107" s="9"/>
      <c r="L107" s="9"/>
      <c r="M107" s="9"/>
      <c r="N107" s="9"/>
      <c r="O107" s="9"/>
      <c r="P107" s="9"/>
      <c r="Q107" s="9"/>
      <c r="R107" s="9"/>
      <c r="S107" s="9"/>
      <c r="T107" s="9"/>
      <c r="U107" s="9"/>
      <c r="V107" s="9"/>
      <c r="W107" s="9"/>
      <c r="X107" s="9"/>
      <c r="Y107" s="9"/>
      <c r="Z107" s="9"/>
      <c r="AA107" s="9"/>
      <c r="AB107" s="9"/>
      <c r="AC107" s="9"/>
      <c r="AD107" s="9"/>
      <c r="AE107" s="9"/>
      <c r="AF107" s="9"/>
      <c r="AG107" s="9"/>
      <c r="AH107" s="9"/>
      <c r="AI107" s="9"/>
      <c r="AJ107" s="9"/>
      <c r="AK107" s="9"/>
      <c r="AL107" s="9"/>
      <c r="AM107" s="9"/>
      <c r="AN107" s="9"/>
      <c r="AO107" s="9"/>
      <c r="AP107" s="9"/>
      <c r="AQ107" s="9"/>
      <c r="AR107" s="9"/>
      <c r="AS107" s="9"/>
      <c r="AT107" s="9"/>
      <c r="AU107" s="9"/>
      <c r="AV107" s="9"/>
      <c r="AW107" s="9"/>
      <c r="AX107" s="9"/>
      <c r="AY107" s="9"/>
      <c r="AZ107" s="9"/>
      <c r="BA107" s="9"/>
      <c r="BB107" s="9"/>
      <c r="BC107" s="9"/>
      <c r="BD107" s="9"/>
      <c r="BE107" s="9"/>
      <c r="BF107" s="9"/>
      <c r="BG107" s="9"/>
      <c r="BH107" s="9"/>
    </row>
    <row r="108" spans="1:60">
      <c r="A108" s="9"/>
      <c r="B108" s="9"/>
      <c r="C108" s="9"/>
      <c r="D108" s="16"/>
      <c r="E108" s="9"/>
      <c r="F108" s="34"/>
      <c r="G108" s="9"/>
      <c r="H108" s="16"/>
      <c r="I108" s="9"/>
      <c r="J108" s="9"/>
      <c r="K108" s="9"/>
      <c r="L108" s="9"/>
      <c r="M108" s="9"/>
      <c r="N108" s="9"/>
      <c r="O108" s="9"/>
      <c r="P108" s="9"/>
      <c r="Q108" s="9"/>
      <c r="R108" s="9"/>
      <c r="S108" s="9"/>
      <c r="T108" s="9"/>
      <c r="U108" s="9"/>
      <c r="V108" s="9"/>
      <c r="W108" s="9"/>
      <c r="X108" s="9"/>
      <c r="Y108" s="9"/>
      <c r="Z108" s="9"/>
      <c r="AA108" s="9"/>
      <c r="AB108" s="9"/>
      <c r="AC108" s="9"/>
      <c r="AD108" s="9"/>
      <c r="AE108" s="9"/>
      <c r="AF108" s="9"/>
      <c r="AG108" s="9"/>
      <c r="AH108" s="9"/>
      <c r="AI108" s="9"/>
      <c r="AJ108" s="9"/>
      <c r="AK108" s="9"/>
      <c r="AL108" s="9"/>
      <c r="AM108" s="9"/>
      <c r="AN108" s="9"/>
      <c r="AO108" s="9"/>
      <c r="AP108" s="9"/>
      <c r="AQ108" s="9"/>
      <c r="AR108" s="9"/>
      <c r="AS108" s="9"/>
      <c r="AT108" s="9"/>
      <c r="AU108" s="9"/>
      <c r="AV108" s="9"/>
      <c r="AW108" s="9"/>
      <c r="AX108" s="9"/>
      <c r="AY108" s="9"/>
      <c r="AZ108" s="9"/>
      <c r="BA108" s="9"/>
      <c r="BB108" s="9"/>
      <c r="BC108" s="9"/>
      <c r="BD108" s="9"/>
      <c r="BE108" s="9"/>
      <c r="BF108" s="9"/>
      <c r="BG108" s="9"/>
      <c r="BH108" s="9"/>
    </row>
    <row r="109" spans="1:60">
      <c r="A109" s="9"/>
      <c r="B109" s="9"/>
      <c r="C109" s="9" t="s">
        <v>87</v>
      </c>
      <c r="D109" s="16" t="s">
        <v>80</v>
      </c>
      <c r="E109" s="9"/>
      <c r="F109" s="34"/>
      <c r="G109" s="9"/>
      <c r="H109" s="16"/>
      <c r="I109" s="9"/>
      <c r="J109" s="45">
        <f t="shared" ref="J109:AM109" si="41">J91+J102</f>
        <v>0</v>
      </c>
      <c r="K109" s="45">
        <f t="shared" si="41"/>
        <v>0</v>
      </c>
      <c r="L109" s="45">
        <f t="shared" si="41"/>
        <v>0</v>
      </c>
      <c r="M109" s="45">
        <f t="shared" si="41"/>
        <v>0</v>
      </c>
      <c r="N109" s="45">
        <f t="shared" si="41"/>
        <v>0</v>
      </c>
      <c r="O109" s="45">
        <f t="shared" si="41"/>
        <v>0</v>
      </c>
      <c r="P109" s="45">
        <f t="shared" si="41"/>
        <v>0</v>
      </c>
      <c r="Q109" s="45">
        <f t="shared" si="41"/>
        <v>0</v>
      </c>
      <c r="R109" s="45">
        <f t="shared" si="41"/>
        <v>0</v>
      </c>
      <c r="S109" s="45">
        <f t="shared" si="41"/>
        <v>0</v>
      </c>
      <c r="T109" s="45">
        <f t="shared" si="41"/>
        <v>0</v>
      </c>
      <c r="U109" s="45">
        <f t="shared" si="41"/>
        <v>0</v>
      </c>
      <c r="V109" s="45">
        <f t="shared" si="41"/>
        <v>0</v>
      </c>
      <c r="W109" s="45">
        <f t="shared" si="41"/>
        <v>0</v>
      </c>
      <c r="X109" s="45">
        <f t="shared" si="41"/>
        <v>0</v>
      </c>
      <c r="Y109" s="45">
        <f t="shared" si="41"/>
        <v>0</v>
      </c>
      <c r="Z109" s="45">
        <f t="shared" si="41"/>
        <v>0</v>
      </c>
      <c r="AA109" s="45">
        <f t="shared" si="41"/>
        <v>0</v>
      </c>
      <c r="AB109" s="45">
        <f t="shared" si="41"/>
        <v>0</v>
      </c>
      <c r="AC109" s="45">
        <f t="shared" si="41"/>
        <v>0</v>
      </c>
      <c r="AD109" s="45">
        <f t="shared" si="41"/>
        <v>0</v>
      </c>
      <c r="AE109" s="45">
        <f t="shared" si="41"/>
        <v>0</v>
      </c>
      <c r="AF109" s="45">
        <f t="shared" si="41"/>
        <v>0</v>
      </c>
      <c r="AG109" s="45">
        <f t="shared" si="41"/>
        <v>0</v>
      </c>
      <c r="AH109" s="45">
        <f t="shared" si="41"/>
        <v>0</v>
      </c>
      <c r="AI109" s="45">
        <f t="shared" si="41"/>
        <v>0</v>
      </c>
      <c r="AJ109" s="45">
        <f t="shared" si="41"/>
        <v>0</v>
      </c>
      <c r="AK109" s="45">
        <f t="shared" si="41"/>
        <v>0</v>
      </c>
      <c r="AL109" s="45">
        <f t="shared" si="41"/>
        <v>0</v>
      </c>
      <c r="AM109" s="45">
        <f t="shared" si="41"/>
        <v>0</v>
      </c>
      <c r="AN109" s="62"/>
      <c r="AO109" s="62"/>
      <c r="AP109" s="62"/>
      <c r="AQ109" s="62"/>
      <c r="AR109" s="62"/>
      <c r="AS109" s="62"/>
      <c r="AT109" s="62"/>
      <c r="AU109" s="62"/>
      <c r="AV109" s="62"/>
      <c r="AW109" s="62"/>
      <c r="AX109" s="62"/>
      <c r="AY109" s="62"/>
      <c r="AZ109" s="62"/>
      <c r="BA109" s="62"/>
      <c r="BB109" s="62"/>
      <c r="BC109" s="62"/>
      <c r="BD109" s="62"/>
      <c r="BE109" s="9"/>
      <c r="BF109" s="9"/>
      <c r="BG109" s="9"/>
      <c r="BH109" s="9"/>
    </row>
    <row r="110" spans="1:60">
      <c r="A110" s="9"/>
      <c r="B110" s="9"/>
      <c r="C110" s="67" t="str">
        <f>IF(D110=1, "ERROR build year before start year", "")</f>
        <v/>
      </c>
      <c r="D110" s="73" t="str">
        <f>IF(AND(J121&gt;0,-J113&lt;INDEX(leadtimes,MATCH($B107,augnames,0))), 1, "flag")</f>
        <v>flag</v>
      </c>
      <c r="E110" s="68"/>
      <c r="F110" s="69"/>
      <c r="G110" s="9"/>
      <c r="H110" s="16"/>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9"/>
      <c r="AR110" s="9"/>
      <c r="AS110" s="9"/>
      <c r="AT110" s="9"/>
      <c r="AU110" s="9"/>
      <c r="AV110" s="9"/>
      <c r="AW110" s="9"/>
      <c r="AX110" s="9"/>
      <c r="AY110" s="9"/>
      <c r="AZ110" s="9"/>
      <c r="BA110" s="9"/>
      <c r="BB110" s="9"/>
      <c r="BC110" s="9"/>
      <c r="BD110" s="9"/>
      <c r="BE110" s="9"/>
      <c r="BF110" s="9"/>
      <c r="BG110" s="9"/>
      <c r="BH110" s="9"/>
    </row>
    <row r="111" spans="1:60">
      <c r="A111" s="9"/>
      <c r="B111" s="9"/>
      <c r="C111" s="70" t="s">
        <v>88</v>
      </c>
      <c r="D111" s="161"/>
      <c r="E111" s="70"/>
      <c r="F111" s="71"/>
      <c r="G111" s="70"/>
      <c r="H111" s="162"/>
      <c r="I111" s="72"/>
      <c r="J111" s="73">
        <f t="shared" ref="J111:AM111" si="42">IF(J109&gt;J53, 0, 1)</f>
        <v>1</v>
      </c>
      <c r="K111" s="73">
        <f t="shared" si="42"/>
        <v>1</v>
      </c>
      <c r="L111" s="73">
        <f t="shared" si="42"/>
        <v>1</v>
      </c>
      <c r="M111" s="73">
        <f t="shared" si="42"/>
        <v>1</v>
      </c>
      <c r="N111" s="73">
        <f t="shared" si="42"/>
        <v>1</v>
      </c>
      <c r="O111" s="73">
        <f t="shared" si="42"/>
        <v>1</v>
      </c>
      <c r="P111" s="73">
        <f t="shared" si="42"/>
        <v>1</v>
      </c>
      <c r="Q111" s="73">
        <f t="shared" si="42"/>
        <v>1</v>
      </c>
      <c r="R111" s="73">
        <f t="shared" si="42"/>
        <v>1</v>
      </c>
      <c r="S111" s="73">
        <f t="shared" si="42"/>
        <v>1</v>
      </c>
      <c r="T111" s="73">
        <f t="shared" si="42"/>
        <v>1</v>
      </c>
      <c r="U111" s="73">
        <f t="shared" si="42"/>
        <v>1</v>
      </c>
      <c r="V111" s="73">
        <f t="shared" si="42"/>
        <v>1</v>
      </c>
      <c r="W111" s="73">
        <f t="shared" si="42"/>
        <v>1</v>
      </c>
      <c r="X111" s="73">
        <f t="shared" si="42"/>
        <v>1</v>
      </c>
      <c r="Y111" s="73">
        <f t="shared" si="42"/>
        <v>1</v>
      </c>
      <c r="Z111" s="73">
        <f t="shared" si="42"/>
        <v>1</v>
      </c>
      <c r="AA111" s="73">
        <f t="shared" si="42"/>
        <v>1</v>
      </c>
      <c r="AB111" s="73">
        <f t="shared" si="42"/>
        <v>1</v>
      </c>
      <c r="AC111" s="73">
        <f t="shared" si="42"/>
        <v>1</v>
      </c>
      <c r="AD111" s="73">
        <f t="shared" si="42"/>
        <v>1</v>
      </c>
      <c r="AE111" s="73">
        <f t="shared" si="42"/>
        <v>1</v>
      </c>
      <c r="AF111" s="73">
        <f t="shared" si="42"/>
        <v>1</v>
      </c>
      <c r="AG111" s="73">
        <f t="shared" si="42"/>
        <v>1</v>
      </c>
      <c r="AH111" s="73">
        <f t="shared" si="42"/>
        <v>1</v>
      </c>
      <c r="AI111" s="73">
        <f t="shared" si="42"/>
        <v>1</v>
      </c>
      <c r="AJ111" s="73">
        <f t="shared" si="42"/>
        <v>1</v>
      </c>
      <c r="AK111" s="73">
        <f t="shared" si="42"/>
        <v>1</v>
      </c>
      <c r="AL111" s="73">
        <f t="shared" si="42"/>
        <v>1</v>
      </c>
      <c r="AM111" s="73">
        <f t="shared" si="42"/>
        <v>1</v>
      </c>
      <c r="AN111" s="73"/>
      <c r="AO111" s="73"/>
      <c r="AP111" s="73"/>
      <c r="AQ111" s="73"/>
      <c r="AR111" s="73"/>
      <c r="AS111" s="73"/>
      <c r="AT111" s="73"/>
      <c r="AU111" s="73"/>
      <c r="AV111" s="73"/>
      <c r="AW111" s="73"/>
      <c r="AX111" s="73"/>
      <c r="AY111" s="73"/>
      <c r="AZ111" s="73"/>
      <c r="BA111" s="73"/>
      <c r="BB111" s="73"/>
      <c r="BC111" s="73"/>
      <c r="BD111" s="73"/>
      <c r="BE111" s="73"/>
      <c r="BF111" s="73"/>
      <c r="BG111" s="73"/>
      <c r="BH111" s="73"/>
    </row>
    <row r="112" spans="1:60">
      <c r="A112" s="9"/>
      <c r="B112" s="9"/>
      <c r="C112" s="70" t="s">
        <v>89</v>
      </c>
      <c r="D112" s="161"/>
      <c r="E112" s="70"/>
      <c r="F112" s="71"/>
      <c r="G112" s="70"/>
      <c r="H112" s="162"/>
      <c r="I112" s="72"/>
      <c r="J112" s="74">
        <f>IF(SUM($J111:J111)=0,0,1)</f>
        <v>1</v>
      </c>
      <c r="K112" s="74">
        <f>IF(SUM($J111:K111)=0,0,1)</f>
        <v>1</v>
      </c>
      <c r="L112" s="74">
        <f>IF(SUM($J111:L111)=0,0,1)</f>
        <v>1</v>
      </c>
      <c r="M112" s="74">
        <f>IF(SUM($J111:M111)=0,0,1)</f>
        <v>1</v>
      </c>
      <c r="N112" s="74">
        <f>IF(SUM($J111:N111)=0,0,1)</f>
        <v>1</v>
      </c>
      <c r="O112" s="74">
        <f>IF(SUM($J111:O111)=0,0,1)</f>
        <v>1</v>
      </c>
      <c r="P112" s="74">
        <f>IF(SUM($J111:P111)=0,0,1)</f>
        <v>1</v>
      </c>
      <c r="Q112" s="74">
        <f>IF(SUM($J111:Q111)=0,0,1)</f>
        <v>1</v>
      </c>
      <c r="R112" s="74">
        <f>IF(SUM($J111:R111)=0,0,1)</f>
        <v>1</v>
      </c>
      <c r="S112" s="74">
        <f>IF(SUM($J111:S111)=0,0,1)</f>
        <v>1</v>
      </c>
      <c r="T112" s="74">
        <f>IF(SUM($J111:T111)=0,0,1)</f>
        <v>1</v>
      </c>
      <c r="U112" s="74">
        <f>IF(SUM($J111:U111)=0,0,1)</f>
        <v>1</v>
      </c>
      <c r="V112" s="74">
        <f>IF(SUM($J111:V111)=0,0,1)</f>
        <v>1</v>
      </c>
      <c r="W112" s="74">
        <f>IF(SUM($J111:W111)=0,0,1)</f>
        <v>1</v>
      </c>
      <c r="X112" s="74">
        <f>IF(SUM($J111:X111)=0,0,1)</f>
        <v>1</v>
      </c>
      <c r="Y112" s="74">
        <f>IF(SUM($J111:Y111)=0,0,1)</f>
        <v>1</v>
      </c>
      <c r="Z112" s="74">
        <f>IF(SUM($J111:Z111)=0,0,1)</f>
        <v>1</v>
      </c>
      <c r="AA112" s="74">
        <f>IF(SUM($J111:AA111)=0,0,1)</f>
        <v>1</v>
      </c>
      <c r="AB112" s="74">
        <f>IF(SUM($J111:AB111)=0,0,1)</f>
        <v>1</v>
      </c>
      <c r="AC112" s="74">
        <f>IF(SUM($J111:AC111)=0,0,1)</f>
        <v>1</v>
      </c>
      <c r="AD112" s="74">
        <f>IF(SUM($J111:AD111)=0,0,1)</f>
        <v>1</v>
      </c>
      <c r="AE112" s="74">
        <f>IF(SUM($J111:AE111)=0,0,1)</f>
        <v>1</v>
      </c>
      <c r="AF112" s="74">
        <f>IF(SUM($J111:AF111)=0,0,1)</f>
        <v>1</v>
      </c>
      <c r="AG112" s="74">
        <f>IF(SUM($J111:AG111)=0,0,1)</f>
        <v>1</v>
      </c>
      <c r="AH112" s="74">
        <f>IF(SUM($J111:AH111)=0,0,1)</f>
        <v>1</v>
      </c>
      <c r="AI112" s="74">
        <f>IF(SUM($J111:AI111)=0,0,1)</f>
        <v>1</v>
      </c>
      <c r="AJ112" s="74">
        <f>IF(SUM($J111:AJ111)=0,0,1)</f>
        <v>1</v>
      </c>
      <c r="AK112" s="74">
        <f>IF(SUM($J111:AK111)=0,0,1)</f>
        <v>1</v>
      </c>
      <c r="AL112" s="74">
        <f>IF(SUM($J111:AL111)=0,0,1)</f>
        <v>1</v>
      </c>
      <c r="AM112" s="74">
        <f>IF(SUM($J111:AM111)=0,0,1)</f>
        <v>1</v>
      </c>
      <c r="AN112" s="74"/>
      <c r="AO112" s="74"/>
      <c r="AP112" s="74"/>
      <c r="AQ112" s="74"/>
      <c r="AR112" s="74"/>
      <c r="AS112" s="74"/>
      <c r="AT112" s="74"/>
      <c r="AU112" s="74"/>
      <c r="AV112" s="74"/>
      <c r="AW112" s="74"/>
      <c r="AX112" s="74"/>
      <c r="AY112" s="74"/>
      <c r="AZ112" s="74"/>
      <c r="BA112" s="74"/>
      <c r="BB112" s="74"/>
      <c r="BC112" s="74"/>
      <c r="BD112" s="74"/>
      <c r="BE112" s="75"/>
      <c r="BF112" s="75"/>
      <c r="BG112" s="75"/>
      <c r="BH112" s="75"/>
    </row>
    <row r="113" spans="1:60">
      <c r="A113" s="9"/>
      <c r="B113" s="9"/>
      <c r="C113" s="70" t="s">
        <v>90</v>
      </c>
      <c r="D113" s="161"/>
      <c r="E113" s="70"/>
      <c r="F113" s="71"/>
      <c r="G113" s="70"/>
      <c r="H113" s="162"/>
      <c r="I113" s="72"/>
      <c r="J113" s="74">
        <f t="shared" ref="J113:AM113" si="43">IF($AM112=0,0,IF(AND(J112=0,J111=0),K113-1,0))</f>
        <v>0</v>
      </c>
      <c r="K113" s="74">
        <f t="shared" si="43"/>
        <v>0</v>
      </c>
      <c r="L113" s="74">
        <f t="shared" si="43"/>
        <v>0</v>
      </c>
      <c r="M113" s="74">
        <f t="shared" si="43"/>
        <v>0</v>
      </c>
      <c r="N113" s="74">
        <f t="shared" si="43"/>
        <v>0</v>
      </c>
      <c r="O113" s="74">
        <f t="shared" si="43"/>
        <v>0</v>
      </c>
      <c r="P113" s="74">
        <f t="shared" si="43"/>
        <v>0</v>
      </c>
      <c r="Q113" s="74">
        <f t="shared" si="43"/>
        <v>0</v>
      </c>
      <c r="R113" s="74">
        <f t="shared" si="43"/>
        <v>0</v>
      </c>
      <c r="S113" s="74">
        <f t="shared" si="43"/>
        <v>0</v>
      </c>
      <c r="T113" s="74">
        <f t="shared" si="43"/>
        <v>0</v>
      </c>
      <c r="U113" s="74">
        <f t="shared" si="43"/>
        <v>0</v>
      </c>
      <c r="V113" s="74">
        <f t="shared" si="43"/>
        <v>0</v>
      </c>
      <c r="W113" s="74">
        <f t="shared" si="43"/>
        <v>0</v>
      </c>
      <c r="X113" s="74">
        <f t="shared" si="43"/>
        <v>0</v>
      </c>
      <c r="Y113" s="74">
        <f t="shared" si="43"/>
        <v>0</v>
      </c>
      <c r="Z113" s="74">
        <f t="shared" si="43"/>
        <v>0</v>
      </c>
      <c r="AA113" s="74">
        <f t="shared" si="43"/>
        <v>0</v>
      </c>
      <c r="AB113" s="74">
        <f t="shared" si="43"/>
        <v>0</v>
      </c>
      <c r="AC113" s="74">
        <f t="shared" si="43"/>
        <v>0</v>
      </c>
      <c r="AD113" s="74">
        <f t="shared" si="43"/>
        <v>0</v>
      </c>
      <c r="AE113" s="74">
        <f t="shared" si="43"/>
        <v>0</v>
      </c>
      <c r="AF113" s="74">
        <f t="shared" si="43"/>
        <v>0</v>
      </c>
      <c r="AG113" s="74">
        <f t="shared" si="43"/>
        <v>0</v>
      </c>
      <c r="AH113" s="74">
        <f t="shared" si="43"/>
        <v>0</v>
      </c>
      <c r="AI113" s="74">
        <f t="shared" si="43"/>
        <v>0</v>
      </c>
      <c r="AJ113" s="74">
        <f t="shared" si="43"/>
        <v>0</v>
      </c>
      <c r="AK113" s="74">
        <f t="shared" si="43"/>
        <v>0</v>
      </c>
      <c r="AL113" s="74">
        <f t="shared" si="43"/>
        <v>0</v>
      </c>
      <c r="AM113" s="74">
        <f t="shared" si="43"/>
        <v>0</v>
      </c>
      <c r="AN113" s="74"/>
      <c r="AO113" s="74"/>
      <c r="AP113" s="74"/>
      <c r="AQ113" s="74"/>
      <c r="AR113" s="74"/>
      <c r="AS113" s="74"/>
      <c r="AT113" s="74"/>
      <c r="AU113" s="74"/>
      <c r="AV113" s="74"/>
      <c r="AW113" s="74"/>
      <c r="AX113" s="74"/>
      <c r="AY113" s="74"/>
      <c r="AZ113" s="74"/>
      <c r="BA113" s="74"/>
      <c r="BB113" s="74"/>
      <c r="BC113" s="74"/>
      <c r="BD113" s="74"/>
      <c r="BE113" s="75"/>
      <c r="BF113" s="75"/>
      <c r="BG113" s="75"/>
      <c r="BH113" s="75"/>
    </row>
    <row r="114" spans="1:60">
      <c r="A114" s="9"/>
      <c r="B114" s="9"/>
      <c r="C114" s="70" t="s">
        <v>91</v>
      </c>
      <c r="D114" s="161"/>
      <c r="E114" s="70"/>
      <c r="F114" s="71"/>
      <c r="G114" s="70"/>
      <c r="H114" s="162"/>
      <c r="I114" s="72"/>
      <c r="J114" s="74">
        <f t="shared" ref="J114:AM114" si="44">IF(ABS(J113)=INDEX(leadtimes,MATCH($B107,augnames,0),1),1,0)</f>
        <v>1</v>
      </c>
      <c r="K114" s="74">
        <f t="shared" si="44"/>
        <v>1</v>
      </c>
      <c r="L114" s="74">
        <f t="shared" si="44"/>
        <v>1</v>
      </c>
      <c r="M114" s="74">
        <f t="shared" si="44"/>
        <v>1</v>
      </c>
      <c r="N114" s="74">
        <f t="shared" si="44"/>
        <v>1</v>
      </c>
      <c r="O114" s="74">
        <f t="shared" si="44"/>
        <v>1</v>
      </c>
      <c r="P114" s="74">
        <f t="shared" si="44"/>
        <v>1</v>
      </c>
      <c r="Q114" s="74">
        <f t="shared" si="44"/>
        <v>1</v>
      </c>
      <c r="R114" s="74">
        <f t="shared" si="44"/>
        <v>1</v>
      </c>
      <c r="S114" s="74">
        <f t="shared" si="44"/>
        <v>1</v>
      </c>
      <c r="T114" s="74">
        <f t="shared" si="44"/>
        <v>1</v>
      </c>
      <c r="U114" s="74">
        <f t="shared" si="44"/>
        <v>1</v>
      </c>
      <c r="V114" s="74">
        <f t="shared" si="44"/>
        <v>1</v>
      </c>
      <c r="W114" s="74">
        <f t="shared" si="44"/>
        <v>1</v>
      </c>
      <c r="X114" s="74">
        <f t="shared" si="44"/>
        <v>1</v>
      </c>
      <c r="Y114" s="74">
        <f t="shared" si="44"/>
        <v>1</v>
      </c>
      <c r="Z114" s="74">
        <f t="shared" si="44"/>
        <v>1</v>
      </c>
      <c r="AA114" s="74">
        <f t="shared" si="44"/>
        <v>1</v>
      </c>
      <c r="AB114" s="74">
        <f t="shared" si="44"/>
        <v>1</v>
      </c>
      <c r="AC114" s="74">
        <f t="shared" si="44"/>
        <v>1</v>
      </c>
      <c r="AD114" s="74">
        <f t="shared" si="44"/>
        <v>1</v>
      </c>
      <c r="AE114" s="74">
        <f t="shared" si="44"/>
        <v>1</v>
      </c>
      <c r="AF114" s="74">
        <f t="shared" si="44"/>
        <v>1</v>
      </c>
      <c r="AG114" s="74">
        <f t="shared" si="44"/>
        <v>1</v>
      </c>
      <c r="AH114" s="74">
        <f t="shared" si="44"/>
        <v>1</v>
      </c>
      <c r="AI114" s="74">
        <f t="shared" si="44"/>
        <v>1</v>
      </c>
      <c r="AJ114" s="74">
        <f t="shared" si="44"/>
        <v>1</v>
      </c>
      <c r="AK114" s="74">
        <f t="shared" si="44"/>
        <v>1</v>
      </c>
      <c r="AL114" s="74">
        <f t="shared" si="44"/>
        <v>1</v>
      </c>
      <c r="AM114" s="74">
        <f t="shared" si="44"/>
        <v>1</v>
      </c>
      <c r="AN114" s="74"/>
      <c r="AO114" s="74"/>
      <c r="AP114" s="74"/>
      <c r="AQ114" s="74"/>
      <c r="AR114" s="74"/>
      <c r="AS114" s="74"/>
      <c r="AT114" s="74"/>
      <c r="AU114" s="74"/>
      <c r="AV114" s="74"/>
      <c r="AW114" s="74"/>
      <c r="AX114" s="74"/>
      <c r="AY114" s="74"/>
      <c r="AZ114" s="74"/>
      <c r="BA114" s="74"/>
      <c r="BB114" s="74"/>
      <c r="BC114" s="74"/>
      <c r="BD114" s="74"/>
      <c r="BE114" s="75"/>
      <c r="BF114" s="75"/>
      <c r="BG114" s="75"/>
      <c r="BH114" s="75"/>
    </row>
    <row r="115" spans="1:60">
      <c r="A115" s="9"/>
      <c r="B115" s="9"/>
      <c r="C115" s="70" t="s">
        <v>92</v>
      </c>
      <c r="D115" s="161"/>
      <c r="E115" s="70"/>
      <c r="F115" s="71"/>
      <c r="G115" s="70"/>
      <c r="H115" s="162"/>
      <c r="I115" s="72"/>
      <c r="J115" s="74">
        <f>IF(SUM($J114:J114)=1,1,0)+I115</f>
        <v>1</v>
      </c>
      <c r="K115" s="74">
        <f>IF(SUM($J114:K114)=1,1,0)+J115</f>
        <v>1</v>
      </c>
      <c r="L115" s="74">
        <f>IF(SUM($J114:L114)=1,1,0)+K115</f>
        <v>1</v>
      </c>
      <c r="M115" s="74">
        <f>IF(SUM($J114:M114)=1,1,0)+L115</f>
        <v>1</v>
      </c>
      <c r="N115" s="74">
        <f>IF(SUM($J114:N114)=1,1,0)+M115</f>
        <v>1</v>
      </c>
      <c r="O115" s="74">
        <f>IF(SUM($J114:O114)=1,1,0)+N115</f>
        <v>1</v>
      </c>
      <c r="P115" s="74">
        <f>IF(SUM($J114:P114)=1,1,0)+O115</f>
        <v>1</v>
      </c>
      <c r="Q115" s="74">
        <f>IF(SUM($J114:Q114)=1,1,0)+P115</f>
        <v>1</v>
      </c>
      <c r="R115" s="74">
        <f>IF(SUM($J114:R114)=1,1,0)+Q115</f>
        <v>1</v>
      </c>
      <c r="S115" s="74">
        <f>IF(SUM($J114:S114)=1,1,0)+R115</f>
        <v>1</v>
      </c>
      <c r="T115" s="74">
        <f>IF(SUM($J114:T114)=1,1,0)+S115</f>
        <v>1</v>
      </c>
      <c r="U115" s="74">
        <f>IF(SUM($J114:U114)=1,1,0)+T115</f>
        <v>1</v>
      </c>
      <c r="V115" s="74">
        <f>IF(SUM($J114:V114)=1,1,0)+U115</f>
        <v>1</v>
      </c>
      <c r="W115" s="74">
        <f>IF(SUM($J114:W114)=1,1,0)+V115</f>
        <v>1</v>
      </c>
      <c r="X115" s="74">
        <f>IF(SUM($J114:X114)=1,1,0)+W115</f>
        <v>1</v>
      </c>
      <c r="Y115" s="74">
        <f>IF(SUM($J114:Y114)=1,1,0)+X115</f>
        <v>1</v>
      </c>
      <c r="Z115" s="74">
        <f>IF(SUM($J114:Z114)=1,1,0)+Y115</f>
        <v>1</v>
      </c>
      <c r="AA115" s="74">
        <f>IF(SUM($J114:AA114)=1,1,0)+Z115</f>
        <v>1</v>
      </c>
      <c r="AB115" s="74">
        <f>IF(SUM($J114:AB114)=1,1,0)+AA115</f>
        <v>1</v>
      </c>
      <c r="AC115" s="74">
        <f>IF(SUM($J114:AC114)=1,1,0)+AB115</f>
        <v>1</v>
      </c>
      <c r="AD115" s="74">
        <f>IF(SUM($J114:AD114)=1,1,0)+AC115</f>
        <v>1</v>
      </c>
      <c r="AE115" s="74">
        <f>IF(SUM($J114:AE114)=1,1,0)+AD115</f>
        <v>1</v>
      </c>
      <c r="AF115" s="74">
        <f>IF(SUM($J114:AF114)=1,1,0)+AE115</f>
        <v>1</v>
      </c>
      <c r="AG115" s="74">
        <f>IF(SUM($J114:AG114)=1,1,0)+AF115</f>
        <v>1</v>
      </c>
      <c r="AH115" s="74">
        <f>IF(SUM($J114:AH114)=1,1,0)+AG115</f>
        <v>1</v>
      </c>
      <c r="AI115" s="74">
        <f>IF(SUM($J114:AI114)=1,1,0)+AH115</f>
        <v>1</v>
      </c>
      <c r="AJ115" s="74">
        <f>IF(SUM($J114:AJ114)=1,1,0)+AI115</f>
        <v>1</v>
      </c>
      <c r="AK115" s="74">
        <f>IF(SUM($J114:AK114)=1,1,0)+AJ115</f>
        <v>1</v>
      </c>
      <c r="AL115" s="74">
        <f>IF(SUM($J114:AL114)=1,1,0)+AK115</f>
        <v>1</v>
      </c>
      <c r="AM115" s="74">
        <f>IF(SUM($J114:AM114)=1,1,0)+AL115</f>
        <v>1</v>
      </c>
      <c r="AN115" s="74"/>
      <c r="AO115" s="74"/>
      <c r="AP115" s="74"/>
      <c r="AQ115" s="74"/>
      <c r="AR115" s="74"/>
      <c r="AS115" s="74"/>
      <c r="AT115" s="74"/>
      <c r="AU115" s="74"/>
      <c r="AV115" s="74"/>
      <c r="AW115" s="74"/>
      <c r="AX115" s="74"/>
      <c r="AY115" s="74"/>
      <c r="AZ115" s="74"/>
      <c r="BA115" s="74"/>
      <c r="BB115" s="74"/>
      <c r="BC115" s="74"/>
      <c r="BD115" s="74"/>
      <c r="BE115" s="75"/>
      <c r="BF115" s="75"/>
      <c r="BG115" s="75"/>
      <c r="BH115" s="75"/>
    </row>
    <row r="116" spans="1:60" ht="15.65" customHeight="1">
      <c r="A116" s="9"/>
      <c r="B116" s="9"/>
      <c r="C116" s="70" t="s">
        <v>93</v>
      </c>
      <c r="D116" s="162"/>
      <c r="E116" s="72"/>
      <c r="F116" s="76"/>
      <c r="G116" s="72"/>
      <c r="H116" s="162"/>
      <c r="I116" s="72"/>
      <c r="J116" s="73">
        <f>SUM($J111:J111)</f>
        <v>1</v>
      </c>
      <c r="K116" s="73">
        <f>SUM($J111:K111)</f>
        <v>2</v>
      </c>
      <c r="L116" s="73">
        <f>SUM($J111:L111)</f>
        <v>3</v>
      </c>
      <c r="M116" s="73">
        <f>SUM($J111:M111)</f>
        <v>4</v>
      </c>
      <c r="N116" s="73">
        <f>SUM($J111:N111)</f>
        <v>5</v>
      </c>
      <c r="O116" s="73">
        <f>SUM($J111:O111)</f>
        <v>6</v>
      </c>
      <c r="P116" s="73">
        <f>SUM($J111:P111)</f>
        <v>7</v>
      </c>
      <c r="Q116" s="73">
        <f>SUM($J111:Q111)</f>
        <v>8</v>
      </c>
      <c r="R116" s="73">
        <f>SUM($J111:R111)</f>
        <v>9</v>
      </c>
      <c r="S116" s="73">
        <f>SUM($J111:S111)</f>
        <v>10</v>
      </c>
      <c r="T116" s="73">
        <f>SUM($J111:T111)</f>
        <v>11</v>
      </c>
      <c r="U116" s="73">
        <f>SUM($J111:U111)</f>
        <v>12</v>
      </c>
      <c r="V116" s="73">
        <f>SUM($J111:V111)</f>
        <v>13</v>
      </c>
      <c r="W116" s="73">
        <f>SUM($J111:W111)</f>
        <v>14</v>
      </c>
      <c r="X116" s="73">
        <f>SUM($J111:X111)</f>
        <v>15</v>
      </c>
      <c r="Y116" s="73">
        <f>SUM($J111:Y111)</f>
        <v>16</v>
      </c>
      <c r="Z116" s="73">
        <f>SUM($J111:Z111)</f>
        <v>17</v>
      </c>
      <c r="AA116" s="73">
        <f>SUM($J111:AA111)</f>
        <v>18</v>
      </c>
      <c r="AB116" s="73">
        <f>SUM($J111:AB111)</f>
        <v>19</v>
      </c>
      <c r="AC116" s="73">
        <f>SUM($J111:AC111)</f>
        <v>20</v>
      </c>
      <c r="AD116" s="73">
        <f>SUM($J111:AD111)</f>
        <v>21</v>
      </c>
      <c r="AE116" s="73">
        <f>SUM($J111:AE111)</f>
        <v>22</v>
      </c>
      <c r="AF116" s="73">
        <f>SUM($J111:AF111)</f>
        <v>23</v>
      </c>
      <c r="AG116" s="73">
        <f>SUM($J111:AG111)</f>
        <v>24</v>
      </c>
      <c r="AH116" s="73">
        <f>SUM($J111:AH111)</f>
        <v>25</v>
      </c>
      <c r="AI116" s="73">
        <f>SUM($J111:AI111)</f>
        <v>26</v>
      </c>
      <c r="AJ116" s="73">
        <f>SUM($J111:AJ111)</f>
        <v>27</v>
      </c>
      <c r="AK116" s="73">
        <f>SUM($J111:AK111)</f>
        <v>28</v>
      </c>
      <c r="AL116" s="73">
        <f>SUM($J111:AL111)</f>
        <v>29</v>
      </c>
      <c r="AM116" s="73">
        <f>SUM($J111:AM111)</f>
        <v>30</v>
      </c>
      <c r="AN116" s="73"/>
      <c r="AO116" s="73"/>
      <c r="AP116" s="73"/>
      <c r="AQ116" s="73"/>
      <c r="AR116" s="73"/>
      <c r="AS116" s="73"/>
      <c r="AT116" s="73"/>
      <c r="AU116" s="73"/>
      <c r="AV116" s="73"/>
      <c r="AW116" s="73"/>
      <c r="AX116" s="73"/>
      <c r="AY116" s="73"/>
      <c r="AZ116" s="73"/>
      <c r="BA116" s="73"/>
      <c r="BB116" s="73"/>
      <c r="BC116" s="73"/>
      <c r="BD116" s="73"/>
      <c r="BE116" s="73"/>
      <c r="BF116" s="73"/>
      <c r="BG116" s="73"/>
      <c r="BH116" s="73"/>
    </row>
    <row r="117" spans="1:60" ht="15.65" customHeight="1">
      <c r="A117" s="9"/>
      <c r="B117" s="9"/>
      <c r="C117" s="70" t="s">
        <v>94</v>
      </c>
      <c r="D117" s="162"/>
      <c r="E117" s="72"/>
      <c r="F117" s="76"/>
      <c r="G117" s="72"/>
      <c r="H117" s="162"/>
      <c r="I117" s="72"/>
      <c r="J117" s="73">
        <f t="shared" ref="J117:AM117" si="45">IF(J116&gt;INDEX(assetlives, MATCH($B107, augnames, 0)), 0, 1)</f>
        <v>0</v>
      </c>
      <c r="K117" s="73">
        <f t="shared" si="45"/>
        <v>0</v>
      </c>
      <c r="L117" s="73">
        <f t="shared" si="45"/>
        <v>0</v>
      </c>
      <c r="M117" s="73">
        <f t="shared" si="45"/>
        <v>0</v>
      </c>
      <c r="N117" s="73">
        <f t="shared" si="45"/>
        <v>0</v>
      </c>
      <c r="O117" s="73">
        <f t="shared" si="45"/>
        <v>0</v>
      </c>
      <c r="P117" s="73">
        <f t="shared" si="45"/>
        <v>0</v>
      </c>
      <c r="Q117" s="73">
        <f t="shared" si="45"/>
        <v>0</v>
      </c>
      <c r="R117" s="73">
        <f t="shared" si="45"/>
        <v>0</v>
      </c>
      <c r="S117" s="73">
        <f t="shared" si="45"/>
        <v>0</v>
      </c>
      <c r="T117" s="73">
        <f t="shared" si="45"/>
        <v>0</v>
      </c>
      <c r="U117" s="73">
        <f t="shared" si="45"/>
        <v>0</v>
      </c>
      <c r="V117" s="73">
        <f t="shared" si="45"/>
        <v>0</v>
      </c>
      <c r="W117" s="73">
        <f t="shared" si="45"/>
        <v>0</v>
      </c>
      <c r="X117" s="73">
        <f t="shared" si="45"/>
        <v>0</v>
      </c>
      <c r="Y117" s="73">
        <f t="shared" si="45"/>
        <v>0</v>
      </c>
      <c r="Z117" s="73">
        <f t="shared" si="45"/>
        <v>0</v>
      </c>
      <c r="AA117" s="73">
        <f t="shared" si="45"/>
        <v>0</v>
      </c>
      <c r="AB117" s="73">
        <f t="shared" si="45"/>
        <v>0</v>
      </c>
      <c r="AC117" s="73">
        <f t="shared" si="45"/>
        <v>0</v>
      </c>
      <c r="AD117" s="73">
        <f t="shared" si="45"/>
        <v>0</v>
      </c>
      <c r="AE117" s="73">
        <f t="shared" si="45"/>
        <v>0</v>
      </c>
      <c r="AF117" s="73">
        <f t="shared" si="45"/>
        <v>0</v>
      </c>
      <c r="AG117" s="73">
        <f t="shared" si="45"/>
        <v>0</v>
      </c>
      <c r="AH117" s="73">
        <f t="shared" si="45"/>
        <v>0</v>
      </c>
      <c r="AI117" s="73">
        <f t="shared" si="45"/>
        <v>0</v>
      </c>
      <c r="AJ117" s="73">
        <f t="shared" si="45"/>
        <v>0</v>
      </c>
      <c r="AK117" s="73">
        <f t="shared" si="45"/>
        <v>0</v>
      </c>
      <c r="AL117" s="73">
        <f t="shared" si="45"/>
        <v>0</v>
      </c>
      <c r="AM117" s="73">
        <f t="shared" si="45"/>
        <v>0</v>
      </c>
      <c r="AN117" s="73"/>
      <c r="AO117" s="73"/>
      <c r="AP117" s="73"/>
      <c r="AQ117" s="73"/>
      <c r="AR117" s="73"/>
      <c r="AS117" s="73"/>
      <c r="AT117" s="73"/>
      <c r="AU117" s="73"/>
      <c r="AV117" s="73"/>
      <c r="AW117" s="73"/>
      <c r="AX117" s="73"/>
      <c r="AY117" s="73"/>
      <c r="AZ117" s="73"/>
      <c r="BA117" s="73"/>
      <c r="BB117" s="73"/>
      <c r="BC117" s="73"/>
      <c r="BD117" s="73"/>
      <c r="BE117" s="73"/>
      <c r="BF117" s="73"/>
      <c r="BG117" s="73"/>
      <c r="BH117" s="73"/>
    </row>
    <row r="118" spans="1:60">
      <c r="A118" s="9"/>
      <c r="B118" s="9"/>
      <c r="C118" s="70" t="s">
        <v>95</v>
      </c>
      <c r="D118" s="161"/>
      <c r="E118" s="70"/>
      <c r="F118" s="71"/>
      <c r="G118" s="70"/>
      <c r="H118" s="162"/>
      <c r="I118" s="72"/>
      <c r="J118" s="74">
        <f>IF(J$7&lt;=ModelFyEnd, 1, 0)</f>
        <v>1</v>
      </c>
      <c r="K118" s="74">
        <f t="shared" ref="K118:AM118" si="46">IF(K$7&lt;=ModelFyEnd, 1, 0)</f>
        <v>1</v>
      </c>
      <c r="L118" s="74">
        <f t="shared" si="46"/>
        <v>1</v>
      </c>
      <c r="M118" s="74">
        <f t="shared" si="46"/>
        <v>1</v>
      </c>
      <c r="N118" s="74">
        <f t="shared" si="46"/>
        <v>1</v>
      </c>
      <c r="O118" s="74">
        <f t="shared" si="46"/>
        <v>1</v>
      </c>
      <c r="P118" s="74">
        <f t="shared" si="46"/>
        <v>1</v>
      </c>
      <c r="Q118" s="74">
        <f t="shared" si="46"/>
        <v>1</v>
      </c>
      <c r="R118" s="74">
        <f t="shared" si="46"/>
        <v>1</v>
      </c>
      <c r="S118" s="74">
        <f t="shared" si="46"/>
        <v>1</v>
      </c>
      <c r="T118" s="74">
        <f t="shared" si="46"/>
        <v>1</v>
      </c>
      <c r="U118" s="74">
        <f t="shared" si="46"/>
        <v>1</v>
      </c>
      <c r="V118" s="74">
        <f t="shared" si="46"/>
        <v>1</v>
      </c>
      <c r="W118" s="74">
        <f t="shared" si="46"/>
        <v>1</v>
      </c>
      <c r="X118" s="74">
        <f t="shared" si="46"/>
        <v>1</v>
      </c>
      <c r="Y118" s="74">
        <f t="shared" si="46"/>
        <v>1</v>
      </c>
      <c r="Z118" s="74">
        <f t="shared" si="46"/>
        <v>1</v>
      </c>
      <c r="AA118" s="74">
        <f t="shared" si="46"/>
        <v>1</v>
      </c>
      <c r="AB118" s="74">
        <f t="shared" si="46"/>
        <v>1</v>
      </c>
      <c r="AC118" s="74">
        <f t="shared" si="46"/>
        <v>1</v>
      </c>
      <c r="AD118" s="74">
        <f t="shared" si="46"/>
        <v>1</v>
      </c>
      <c r="AE118" s="74">
        <f t="shared" si="46"/>
        <v>1</v>
      </c>
      <c r="AF118" s="74">
        <f t="shared" si="46"/>
        <v>1</v>
      </c>
      <c r="AG118" s="74">
        <f t="shared" si="46"/>
        <v>1</v>
      </c>
      <c r="AH118" s="74">
        <f t="shared" si="46"/>
        <v>1</v>
      </c>
      <c r="AI118" s="74">
        <f t="shared" si="46"/>
        <v>1</v>
      </c>
      <c r="AJ118" s="74">
        <f t="shared" si="46"/>
        <v>1</v>
      </c>
      <c r="AK118" s="74">
        <f t="shared" si="46"/>
        <v>1</v>
      </c>
      <c r="AL118" s="74">
        <f t="shared" si="46"/>
        <v>1</v>
      </c>
      <c r="AM118" s="74">
        <f t="shared" si="46"/>
        <v>1</v>
      </c>
      <c r="AN118" s="74"/>
      <c r="AO118" s="74"/>
      <c r="AP118" s="74"/>
      <c r="AQ118" s="74"/>
      <c r="AR118" s="74"/>
      <c r="AS118" s="74"/>
      <c r="AT118" s="74"/>
      <c r="AU118" s="74"/>
      <c r="AV118" s="74"/>
      <c r="AW118" s="74"/>
      <c r="AX118" s="74"/>
      <c r="AY118" s="74"/>
      <c r="AZ118" s="74"/>
      <c r="BA118" s="74"/>
      <c r="BB118" s="74"/>
      <c r="BC118" s="74"/>
      <c r="BD118" s="74"/>
      <c r="BE118" s="75"/>
      <c r="BF118" s="75"/>
      <c r="BG118" s="75"/>
      <c r="BH118" s="75"/>
    </row>
    <row r="119" spans="1:60">
      <c r="A119" s="9"/>
      <c r="B119" s="9"/>
      <c r="C119" s="9"/>
      <c r="D119" s="16"/>
      <c r="E119" s="9"/>
      <c r="F119" s="34"/>
      <c r="G119" s="9"/>
      <c r="H119" s="16"/>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9"/>
      <c r="AI119" s="9"/>
      <c r="AJ119" s="9"/>
      <c r="AK119" s="9"/>
      <c r="AL119" s="9"/>
      <c r="AM119" s="9"/>
      <c r="AN119" s="9"/>
      <c r="AO119" s="9"/>
      <c r="AP119" s="9"/>
      <c r="AQ119" s="9"/>
      <c r="AR119" s="9"/>
      <c r="AS119" s="9"/>
      <c r="AT119" s="9"/>
      <c r="AU119" s="9"/>
      <c r="AV119" s="9"/>
      <c r="AW119" s="9"/>
      <c r="AX119" s="9"/>
      <c r="AY119" s="9"/>
      <c r="AZ119" s="9"/>
      <c r="BA119" s="9"/>
      <c r="BB119" s="9"/>
      <c r="BC119" s="9"/>
      <c r="BD119" s="9"/>
      <c r="BE119" s="9"/>
      <c r="BF119" s="9"/>
      <c r="BG119" s="9"/>
      <c r="BH119" s="9"/>
    </row>
    <row r="120" spans="1:60" ht="22">
      <c r="A120" s="9"/>
      <c r="B120" s="63"/>
      <c r="C120" s="5" t="s">
        <v>96</v>
      </c>
      <c r="D120" s="160" t="s">
        <v>80</v>
      </c>
      <c r="E120" s="11"/>
      <c r="F120" s="76" t="s">
        <v>97</v>
      </c>
      <c r="G120" s="9"/>
      <c r="H120" s="16"/>
      <c r="I120" s="9"/>
      <c r="J120" s="48">
        <f t="shared" ref="J120:AM120" si="47">IF(J112=1, INDEX(yieldnew, MATCH($B107, augnames, 0)), 0)*J117</f>
        <v>0</v>
      </c>
      <c r="K120" s="48">
        <f t="shared" si="47"/>
        <v>0</v>
      </c>
      <c r="L120" s="48">
        <f t="shared" si="47"/>
        <v>0</v>
      </c>
      <c r="M120" s="48">
        <f t="shared" si="47"/>
        <v>0</v>
      </c>
      <c r="N120" s="48">
        <f t="shared" si="47"/>
        <v>0</v>
      </c>
      <c r="O120" s="48">
        <f t="shared" si="47"/>
        <v>0</v>
      </c>
      <c r="P120" s="48">
        <f t="shared" si="47"/>
        <v>0</v>
      </c>
      <c r="Q120" s="48">
        <f t="shared" si="47"/>
        <v>0</v>
      </c>
      <c r="R120" s="48">
        <f t="shared" si="47"/>
        <v>0</v>
      </c>
      <c r="S120" s="48">
        <f t="shared" si="47"/>
        <v>0</v>
      </c>
      <c r="T120" s="48">
        <f t="shared" si="47"/>
        <v>0</v>
      </c>
      <c r="U120" s="48">
        <f t="shared" si="47"/>
        <v>0</v>
      </c>
      <c r="V120" s="48">
        <f t="shared" si="47"/>
        <v>0</v>
      </c>
      <c r="W120" s="48">
        <f t="shared" si="47"/>
        <v>0</v>
      </c>
      <c r="X120" s="48">
        <f t="shared" si="47"/>
        <v>0</v>
      </c>
      <c r="Y120" s="48">
        <f t="shared" si="47"/>
        <v>0</v>
      </c>
      <c r="Z120" s="48">
        <f t="shared" si="47"/>
        <v>0</v>
      </c>
      <c r="AA120" s="48">
        <f t="shared" si="47"/>
        <v>0</v>
      </c>
      <c r="AB120" s="48">
        <f t="shared" si="47"/>
        <v>0</v>
      </c>
      <c r="AC120" s="48">
        <f t="shared" si="47"/>
        <v>0</v>
      </c>
      <c r="AD120" s="48">
        <f t="shared" si="47"/>
        <v>0</v>
      </c>
      <c r="AE120" s="48">
        <f t="shared" si="47"/>
        <v>0</v>
      </c>
      <c r="AF120" s="48">
        <f t="shared" si="47"/>
        <v>0</v>
      </c>
      <c r="AG120" s="48">
        <f t="shared" si="47"/>
        <v>0</v>
      </c>
      <c r="AH120" s="48">
        <f t="shared" si="47"/>
        <v>0</v>
      </c>
      <c r="AI120" s="48">
        <f t="shared" si="47"/>
        <v>0</v>
      </c>
      <c r="AJ120" s="48">
        <f t="shared" si="47"/>
        <v>0</v>
      </c>
      <c r="AK120" s="48">
        <f t="shared" si="47"/>
        <v>0</v>
      </c>
      <c r="AL120" s="48">
        <f t="shared" si="47"/>
        <v>0</v>
      </c>
      <c r="AM120" s="48">
        <f t="shared" si="47"/>
        <v>0</v>
      </c>
      <c r="AN120" s="9"/>
      <c r="AO120" s="9"/>
      <c r="AP120" s="9"/>
      <c r="AQ120" s="9"/>
      <c r="AR120" s="9"/>
      <c r="AS120" s="9"/>
      <c r="AT120" s="9"/>
      <c r="AU120" s="9"/>
      <c r="AV120" s="9"/>
      <c r="AW120" s="9"/>
      <c r="AX120" s="9"/>
      <c r="AY120" s="9"/>
      <c r="AZ120" s="9"/>
      <c r="BA120" s="9"/>
      <c r="BB120" s="9"/>
      <c r="BC120" s="9"/>
      <c r="BD120" s="9"/>
      <c r="BE120" s="9"/>
      <c r="BF120" s="9"/>
      <c r="BG120" s="9"/>
      <c r="BH120" s="9"/>
    </row>
    <row r="121" spans="1:60" ht="22">
      <c r="A121" s="9"/>
      <c r="B121" s="63"/>
      <c r="C121" s="5" t="s">
        <v>98</v>
      </c>
      <c r="D121" s="160" t="str">
        <f>baseyear</f>
        <v>FY$24</v>
      </c>
      <c r="E121" s="11"/>
      <c r="F121" s="77" t="str">
        <f>IF(H123=0,"",INDEX($J$7:$AM$7,1,MATCH(1,$J115:$AM115,0)))</f>
        <v/>
      </c>
      <c r="G121" s="9"/>
      <c r="H121" s="16"/>
      <c r="I121" s="9"/>
      <c r="J121" s="48" cm="1">
        <f t="array" ref="J121">IF(J115=0,0,INDEX(Capitalexpenditure,MATCH($B107,augnames,0),J115))</f>
        <v>0</v>
      </c>
      <c r="K121" s="48" cm="1">
        <f t="array" ref="K121">IF(K115=0,0,INDEX(Capitalexpenditure,MATCH($B107,augnames,0),K115))</f>
        <v>0</v>
      </c>
      <c r="L121" s="48" cm="1">
        <f t="array" ref="L121">IF(L115=0,0,INDEX(Capitalexpenditure,MATCH($B107,augnames,0),L115))</f>
        <v>0</v>
      </c>
      <c r="M121" s="48" cm="1">
        <f t="array" ref="M121">IF(M115=0,0,INDEX(Capitalexpenditure,MATCH($B107,augnames,0),M115))</f>
        <v>0</v>
      </c>
      <c r="N121" s="48" cm="1">
        <f t="array" ref="N121">IF(N115=0,0,INDEX(Capitalexpenditure,MATCH($B107,augnames,0),N115))</f>
        <v>0</v>
      </c>
      <c r="O121" s="48" cm="1">
        <f t="array" ref="O121">IF(O115=0,0,INDEX(Capitalexpenditure,MATCH($B107,augnames,0),O115))</f>
        <v>0</v>
      </c>
      <c r="P121" s="48" cm="1">
        <f t="array" ref="P121">IF(P115=0,0,INDEX(Capitalexpenditure,MATCH($B107,augnames,0),P115))</f>
        <v>0</v>
      </c>
      <c r="Q121" s="48" cm="1">
        <f t="array" ref="Q121">IF(Q115=0,0,INDEX(Capitalexpenditure,MATCH($B107,augnames,0),Q115))</f>
        <v>0</v>
      </c>
      <c r="R121" s="48" cm="1">
        <f t="array" ref="R121">IF(R115=0,0,INDEX(Capitalexpenditure,MATCH($B107,augnames,0),R115))</f>
        <v>0</v>
      </c>
      <c r="S121" s="48" cm="1">
        <f t="array" ref="S121">IF(S115=0,0,INDEX(Capitalexpenditure,MATCH($B107,augnames,0),S115))</f>
        <v>0</v>
      </c>
      <c r="T121" s="48" cm="1">
        <f t="array" ref="T121">IF(T115=0,0,INDEX(Capitalexpenditure,MATCH($B107,augnames,0),T115))</f>
        <v>0</v>
      </c>
      <c r="U121" s="48" cm="1">
        <f t="array" ref="U121">IF(U115=0,0,INDEX(Capitalexpenditure,MATCH($B107,augnames,0),U115))</f>
        <v>0</v>
      </c>
      <c r="V121" s="48" cm="1">
        <f t="array" ref="V121">IF(V115=0,0,INDEX(Capitalexpenditure,MATCH($B107,augnames,0),V115))</f>
        <v>0</v>
      </c>
      <c r="W121" s="48" cm="1">
        <f t="array" ref="W121">IF(W115=0,0,INDEX(Capitalexpenditure,MATCH($B107,augnames,0),W115))</f>
        <v>0</v>
      </c>
      <c r="X121" s="48" cm="1">
        <f t="array" ref="X121">IF(X115=0,0,INDEX(Capitalexpenditure,MATCH($B107,augnames,0),X115))</f>
        <v>0</v>
      </c>
      <c r="Y121" s="48" cm="1">
        <f t="array" ref="Y121">IF(Y115=0,0,INDEX(Capitalexpenditure,MATCH($B107,augnames,0),Y115))</f>
        <v>0</v>
      </c>
      <c r="Z121" s="48" cm="1">
        <f t="array" ref="Z121">IF(Z115=0,0,INDEX(Capitalexpenditure,MATCH($B107,augnames,0),Z115))</f>
        <v>0</v>
      </c>
      <c r="AA121" s="48" cm="1">
        <f t="array" ref="AA121">IF(AA115=0,0,INDEX(Capitalexpenditure,MATCH($B107,augnames,0),AA115))</f>
        <v>0</v>
      </c>
      <c r="AB121" s="48" cm="1">
        <f t="array" ref="AB121">IF(AB115=0,0,INDEX(Capitalexpenditure,MATCH($B107,augnames,0),AB115))</f>
        <v>0</v>
      </c>
      <c r="AC121" s="48" cm="1">
        <f t="array" ref="AC121">IF(AC115=0,0,INDEX(Capitalexpenditure,MATCH($B107,augnames,0),AC115))</f>
        <v>0</v>
      </c>
      <c r="AD121" s="48" cm="1">
        <f t="array" ref="AD121">IF(AD115=0,0,INDEX(Capitalexpenditure,MATCH($B107,augnames,0),AD115))</f>
        <v>0</v>
      </c>
      <c r="AE121" s="48" cm="1">
        <f t="array" ref="AE121">IF(AE115=0,0,INDEX(Capitalexpenditure,MATCH($B107,augnames,0),AE115))</f>
        <v>0</v>
      </c>
      <c r="AF121" s="48" cm="1">
        <f t="array" ref="AF121">IF(AF115=0,0,INDEX(Capitalexpenditure,MATCH($B107,augnames,0),AF115))</f>
        <v>0</v>
      </c>
      <c r="AG121" s="48" cm="1">
        <f t="array" ref="AG121">IF(AG115=0,0,INDEX(Capitalexpenditure,MATCH($B107,augnames,0),AG115))</f>
        <v>0</v>
      </c>
      <c r="AH121" s="48" cm="1">
        <f t="array" ref="AH121">IF(AH115=0,0,INDEX(Capitalexpenditure,MATCH($B107,augnames,0),AH115))</f>
        <v>0</v>
      </c>
      <c r="AI121" s="48" cm="1">
        <f t="array" ref="AI121">IF(AI115=0,0,INDEX(Capitalexpenditure,MATCH($B107,augnames,0),AI115))</f>
        <v>0</v>
      </c>
      <c r="AJ121" s="48" cm="1">
        <f t="array" ref="AJ121">IF(AJ115=0,0,INDEX(Capitalexpenditure,MATCH($B107,augnames,0),AJ115))</f>
        <v>0</v>
      </c>
      <c r="AK121" s="48" cm="1">
        <f t="array" ref="AK121">IF(AK115=0,0,INDEX(Capitalexpenditure,MATCH($B107,augnames,0),AK115))</f>
        <v>0</v>
      </c>
      <c r="AL121" s="48" cm="1">
        <f t="array" ref="AL121">IF(AL115=0,0,INDEX(Capitalexpenditure,MATCH($B107,augnames,0),AL115))</f>
        <v>0</v>
      </c>
      <c r="AM121" s="48" cm="1">
        <f t="array" ref="AM121">IF(AM115=0,0,INDEX(Capitalexpenditure,MATCH($B107,augnames,0),AM115))</f>
        <v>0</v>
      </c>
      <c r="AN121" s="9"/>
      <c r="AO121" s="9"/>
      <c r="AP121" s="9"/>
      <c r="AQ121" s="9"/>
      <c r="AR121" s="9"/>
      <c r="AS121" s="9"/>
      <c r="AT121" s="9"/>
      <c r="AU121" s="9"/>
      <c r="AV121" s="9"/>
      <c r="AW121" s="9"/>
      <c r="AX121" s="9"/>
      <c r="AY121" s="9"/>
      <c r="AZ121" s="9"/>
      <c r="BA121" s="9"/>
      <c r="BB121" s="9"/>
      <c r="BC121" s="9"/>
      <c r="BD121" s="9"/>
      <c r="BE121" s="9"/>
      <c r="BF121" s="9"/>
      <c r="BG121" s="9"/>
      <c r="BH121" s="9"/>
    </row>
    <row r="122" spans="1:60" ht="22">
      <c r="A122" s="9"/>
      <c r="B122" s="63"/>
      <c r="C122" s="5" t="s">
        <v>99</v>
      </c>
      <c r="D122" s="160" t="str">
        <f>baseyear</f>
        <v>FY$24</v>
      </c>
      <c r="E122" s="11"/>
      <c r="F122" s="64"/>
      <c r="G122" s="9"/>
      <c r="H122" s="16"/>
      <c r="I122" s="9"/>
      <c r="J122" s="48">
        <f t="shared" ref="J122:AM122" si="48">IF(J112=1,INDEX(Operatingexpenditure,MATCH($B107,augnames,0),J116),0)</f>
        <v>0</v>
      </c>
      <c r="K122" s="48">
        <f t="shared" si="48"/>
        <v>0</v>
      </c>
      <c r="L122" s="48">
        <f t="shared" si="48"/>
        <v>0</v>
      </c>
      <c r="M122" s="48">
        <f t="shared" si="48"/>
        <v>0</v>
      </c>
      <c r="N122" s="48">
        <f t="shared" si="48"/>
        <v>0</v>
      </c>
      <c r="O122" s="48">
        <f t="shared" si="48"/>
        <v>0</v>
      </c>
      <c r="P122" s="48">
        <f t="shared" si="48"/>
        <v>0</v>
      </c>
      <c r="Q122" s="48">
        <f t="shared" si="48"/>
        <v>0</v>
      </c>
      <c r="R122" s="48">
        <f t="shared" si="48"/>
        <v>0</v>
      </c>
      <c r="S122" s="48">
        <f t="shared" si="48"/>
        <v>0</v>
      </c>
      <c r="T122" s="48">
        <f t="shared" si="48"/>
        <v>0</v>
      </c>
      <c r="U122" s="48">
        <f t="shared" si="48"/>
        <v>0</v>
      </c>
      <c r="V122" s="48">
        <f t="shared" si="48"/>
        <v>0</v>
      </c>
      <c r="W122" s="48">
        <f t="shared" si="48"/>
        <v>0</v>
      </c>
      <c r="X122" s="48">
        <f t="shared" si="48"/>
        <v>0</v>
      </c>
      <c r="Y122" s="48">
        <f t="shared" si="48"/>
        <v>0</v>
      </c>
      <c r="Z122" s="48">
        <f t="shared" si="48"/>
        <v>0</v>
      </c>
      <c r="AA122" s="48">
        <f t="shared" si="48"/>
        <v>0</v>
      </c>
      <c r="AB122" s="48">
        <f t="shared" si="48"/>
        <v>0</v>
      </c>
      <c r="AC122" s="48">
        <f t="shared" si="48"/>
        <v>0</v>
      </c>
      <c r="AD122" s="48">
        <f t="shared" si="48"/>
        <v>0</v>
      </c>
      <c r="AE122" s="48">
        <f t="shared" si="48"/>
        <v>0</v>
      </c>
      <c r="AF122" s="48">
        <f t="shared" si="48"/>
        <v>0</v>
      </c>
      <c r="AG122" s="48">
        <f t="shared" si="48"/>
        <v>0</v>
      </c>
      <c r="AH122" s="48">
        <f t="shared" si="48"/>
        <v>0</v>
      </c>
      <c r="AI122" s="48">
        <f t="shared" si="48"/>
        <v>0</v>
      </c>
      <c r="AJ122" s="48">
        <f t="shared" si="48"/>
        <v>0</v>
      </c>
      <c r="AK122" s="48">
        <f t="shared" si="48"/>
        <v>0</v>
      </c>
      <c r="AL122" s="48">
        <f t="shared" si="48"/>
        <v>0</v>
      </c>
      <c r="AM122" s="48">
        <f t="shared" si="48"/>
        <v>0</v>
      </c>
      <c r="AN122" s="9"/>
      <c r="AO122" s="9"/>
      <c r="AP122" s="9"/>
      <c r="AQ122" s="9"/>
      <c r="AR122" s="9"/>
      <c r="AS122" s="9"/>
      <c r="AT122" s="9"/>
      <c r="AU122" s="9"/>
      <c r="AV122" s="9"/>
      <c r="AW122" s="9"/>
      <c r="AX122" s="9"/>
      <c r="AY122" s="9"/>
      <c r="AZ122" s="9"/>
      <c r="BA122" s="9"/>
      <c r="BB122" s="9"/>
      <c r="BC122" s="9"/>
      <c r="BD122" s="9"/>
      <c r="BE122" s="9"/>
      <c r="BF122" s="9"/>
      <c r="BG122" s="9"/>
      <c r="BH122" s="9"/>
    </row>
    <row r="123" spans="1:60" s="59" customFormat="1" ht="22">
      <c r="A123" s="10"/>
      <c r="B123" s="66"/>
      <c r="C123" s="59" t="str">
        <f>"Total expenditure: "&amp;B107</f>
        <v>Total expenditure: Augmentation 3 name</v>
      </c>
      <c r="D123" s="163" t="str">
        <f>baseyear</f>
        <v>FY$24</v>
      </c>
      <c r="E123" s="78"/>
      <c r="F123" s="64"/>
      <c r="G123" s="10"/>
      <c r="H123" s="169">
        <f>J123+NPV(discountrate, K123:AM123)</f>
        <v>0</v>
      </c>
      <c r="I123" s="10"/>
      <c r="J123" s="65">
        <f>IF(J118=1, SUM(J121:J122), 0)</f>
        <v>0</v>
      </c>
      <c r="K123" s="65">
        <f t="shared" ref="K123:AM123" si="49">IF(K118=1, SUM(K121:K122), 0)</f>
        <v>0</v>
      </c>
      <c r="L123" s="65">
        <f t="shared" si="49"/>
        <v>0</v>
      </c>
      <c r="M123" s="65">
        <f t="shared" si="49"/>
        <v>0</v>
      </c>
      <c r="N123" s="65">
        <f t="shared" si="49"/>
        <v>0</v>
      </c>
      <c r="O123" s="65">
        <f t="shared" si="49"/>
        <v>0</v>
      </c>
      <c r="P123" s="65">
        <f t="shared" si="49"/>
        <v>0</v>
      </c>
      <c r="Q123" s="65">
        <f t="shared" si="49"/>
        <v>0</v>
      </c>
      <c r="R123" s="65">
        <f t="shared" si="49"/>
        <v>0</v>
      </c>
      <c r="S123" s="65">
        <f t="shared" si="49"/>
        <v>0</v>
      </c>
      <c r="T123" s="65">
        <f t="shared" si="49"/>
        <v>0</v>
      </c>
      <c r="U123" s="65">
        <f t="shared" si="49"/>
        <v>0</v>
      </c>
      <c r="V123" s="65">
        <f t="shared" si="49"/>
        <v>0</v>
      </c>
      <c r="W123" s="65">
        <f t="shared" si="49"/>
        <v>0</v>
      </c>
      <c r="X123" s="65">
        <f t="shared" si="49"/>
        <v>0</v>
      </c>
      <c r="Y123" s="65">
        <f t="shared" si="49"/>
        <v>0</v>
      </c>
      <c r="Z123" s="65">
        <f t="shared" si="49"/>
        <v>0</v>
      </c>
      <c r="AA123" s="65">
        <f t="shared" si="49"/>
        <v>0</v>
      </c>
      <c r="AB123" s="65">
        <f t="shared" si="49"/>
        <v>0</v>
      </c>
      <c r="AC123" s="65">
        <f t="shared" si="49"/>
        <v>0</v>
      </c>
      <c r="AD123" s="65">
        <f t="shared" si="49"/>
        <v>0</v>
      </c>
      <c r="AE123" s="65">
        <f t="shared" si="49"/>
        <v>0</v>
      </c>
      <c r="AF123" s="65">
        <f t="shared" si="49"/>
        <v>0</v>
      </c>
      <c r="AG123" s="65">
        <f t="shared" si="49"/>
        <v>0</v>
      </c>
      <c r="AH123" s="65">
        <f t="shared" si="49"/>
        <v>0</v>
      </c>
      <c r="AI123" s="65">
        <f t="shared" si="49"/>
        <v>0</v>
      </c>
      <c r="AJ123" s="65">
        <f t="shared" si="49"/>
        <v>0</v>
      </c>
      <c r="AK123" s="65">
        <f t="shared" si="49"/>
        <v>0</v>
      </c>
      <c r="AL123" s="65">
        <f t="shared" si="49"/>
        <v>0</v>
      </c>
      <c r="AM123" s="65">
        <f t="shared" si="49"/>
        <v>0</v>
      </c>
      <c r="AN123" s="10"/>
      <c r="AO123" s="10"/>
      <c r="AP123" s="10"/>
      <c r="AQ123" s="10"/>
      <c r="AR123" s="10"/>
      <c r="AS123" s="10"/>
      <c r="AT123" s="10"/>
      <c r="AU123" s="10"/>
      <c r="AV123" s="10"/>
      <c r="AW123" s="10"/>
      <c r="AX123" s="10"/>
      <c r="AY123" s="10"/>
      <c r="AZ123" s="10"/>
      <c r="BA123" s="10"/>
      <c r="BB123" s="10"/>
      <c r="BC123" s="10"/>
      <c r="BD123" s="10"/>
      <c r="BE123" s="10"/>
      <c r="BF123" s="10"/>
      <c r="BG123" s="10"/>
      <c r="BH123" s="10"/>
    </row>
    <row r="124" spans="1:60">
      <c r="A124" s="9"/>
      <c r="B124" s="9"/>
      <c r="C124" s="9"/>
      <c r="D124" s="16"/>
      <c r="E124" s="9"/>
      <c r="F124" s="34"/>
      <c r="G124" s="9"/>
      <c r="H124" s="16"/>
      <c r="I124" s="9"/>
      <c r="J124" s="9"/>
      <c r="K124" s="9"/>
      <c r="L124" s="9"/>
      <c r="M124" s="9"/>
      <c r="N124" s="9"/>
      <c r="O124" s="9"/>
      <c r="P124" s="9"/>
      <c r="Q124" s="9"/>
      <c r="R124" s="9"/>
      <c r="S124" s="9"/>
      <c r="T124" s="9"/>
      <c r="U124" s="9"/>
      <c r="V124" s="9"/>
      <c r="W124" s="9"/>
      <c r="X124" s="9"/>
      <c r="Y124" s="9"/>
      <c r="Z124" s="9"/>
      <c r="AA124" s="9"/>
      <c r="AB124" s="9"/>
      <c r="AC124" s="9"/>
      <c r="AD124" s="9"/>
      <c r="AE124" s="9"/>
      <c r="AF124" s="9"/>
      <c r="AG124" s="9"/>
      <c r="AH124" s="9"/>
      <c r="AI124" s="9"/>
      <c r="AJ124" s="9"/>
      <c r="AK124" s="9"/>
      <c r="AL124" s="9"/>
      <c r="AM124" s="9"/>
      <c r="AN124" s="9"/>
      <c r="AO124" s="9"/>
      <c r="AP124" s="9"/>
      <c r="AQ124" s="9"/>
      <c r="AR124" s="9"/>
      <c r="AS124" s="9"/>
      <c r="AT124" s="9"/>
      <c r="AU124" s="9"/>
      <c r="AV124" s="9"/>
      <c r="AW124" s="9"/>
      <c r="AX124" s="9"/>
      <c r="AY124" s="9"/>
      <c r="AZ124" s="9"/>
      <c r="BA124" s="9"/>
      <c r="BB124" s="9"/>
      <c r="BC124" s="9"/>
      <c r="BD124" s="9"/>
      <c r="BE124" s="9"/>
      <c r="BF124" s="9"/>
      <c r="BG124" s="9"/>
      <c r="BH124" s="9"/>
    </row>
    <row r="125" spans="1:60" ht="22">
      <c r="A125" s="9"/>
      <c r="B125" s="66" t="str">
        <f>aug4_name</f>
        <v>Augmentation 4 name</v>
      </c>
      <c r="D125" s="16"/>
      <c r="E125" s="9"/>
      <c r="F125" s="34"/>
      <c r="G125" s="9"/>
      <c r="H125" s="16"/>
      <c r="I125" s="9"/>
      <c r="J125" s="9"/>
      <c r="K125" s="9"/>
      <c r="L125" s="9"/>
      <c r="M125" s="9"/>
      <c r="N125" s="9"/>
      <c r="O125" s="9"/>
      <c r="P125" s="9"/>
      <c r="Q125" s="9"/>
      <c r="R125" s="9"/>
      <c r="S125" s="9"/>
      <c r="T125" s="9"/>
      <c r="U125" s="9"/>
      <c r="V125" s="9"/>
      <c r="W125" s="9"/>
      <c r="X125" s="9"/>
      <c r="Y125" s="9"/>
      <c r="Z125" s="9"/>
      <c r="AA125" s="9"/>
      <c r="AB125" s="9"/>
      <c r="AC125" s="9"/>
      <c r="AD125" s="9"/>
      <c r="AE125" s="9"/>
      <c r="AF125" s="9"/>
      <c r="AG125" s="9"/>
      <c r="AH125" s="9"/>
      <c r="AI125" s="9"/>
      <c r="AJ125" s="9"/>
      <c r="AK125" s="9"/>
      <c r="AL125" s="9"/>
      <c r="AM125" s="9"/>
      <c r="AN125" s="9"/>
      <c r="AO125" s="9"/>
      <c r="AP125" s="9"/>
      <c r="AQ125" s="9"/>
      <c r="AR125" s="9"/>
      <c r="AS125" s="9"/>
      <c r="AT125" s="9"/>
      <c r="AU125" s="9"/>
      <c r="AV125" s="9"/>
      <c r="AW125" s="9"/>
      <c r="AX125" s="9"/>
      <c r="AY125" s="9"/>
      <c r="AZ125" s="9"/>
      <c r="BA125" s="9"/>
      <c r="BB125" s="9"/>
      <c r="BC125" s="9"/>
      <c r="BD125" s="9"/>
      <c r="BE125" s="9"/>
      <c r="BF125" s="9"/>
      <c r="BG125" s="9"/>
      <c r="BH125" s="9"/>
    </row>
    <row r="126" spans="1:60">
      <c r="A126" s="9"/>
      <c r="B126" s="9"/>
      <c r="C126" s="9"/>
      <c r="D126" s="16"/>
      <c r="E126" s="9"/>
      <c r="F126" s="34"/>
      <c r="G126" s="9"/>
      <c r="H126" s="16"/>
      <c r="I126" s="9"/>
      <c r="J126" s="9"/>
      <c r="K126" s="9"/>
      <c r="L126" s="9"/>
      <c r="M126" s="9"/>
      <c r="N126" s="9"/>
      <c r="O126" s="9"/>
      <c r="P126" s="9"/>
      <c r="Q126" s="9"/>
      <c r="R126" s="9"/>
      <c r="S126" s="9"/>
      <c r="T126" s="9"/>
      <c r="U126" s="9"/>
      <c r="V126" s="9"/>
      <c r="W126" s="9"/>
      <c r="X126" s="9"/>
      <c r="Y126" s="9"/>
      <c r="Z126" s="9"/>
      <c r="AA126" s="9"/>
      <c r="AB126" s="9"/>
      <c r="AC126" s="9"/>
      <c r="AD126" s="9"/>
      <c r="AE126" s="9"/>
      <c r="AF126" s="9"/>
      <c r="AG126" s="9"/>
      <c r="AH126" s="9"/>
      <c r="AI126" s="9"/>
      <c r="AJ126" s="9"/>
      <c r="AK126" s="9"/>
      <c r="AL126" s="9"/>
      <c r="AM126" s="9"/>
      <c r="AN126" s="9"/>
      <c r="AO126" s="9"/>
      <c r="AP126" s="9"/>
      <c r="AQ126" s="9"/>
      <c r="AR126" s="9"/>
      <c r="AS126" s="9"/>
      <c r="AT126" s="9"/>
      <c r="AU126" s="9"/>
      <c r="AV126" s="9"/>
      <c r="AW126" s="9"/>
      <c r="AX126" s="9"/>
      <c r="AY126" s="9"/>
      <c r="AZ126" s="9"/>
      <c r="BA126" s="9"/>
      <c r="BB126" s="9"/>
      <c r="BC126" s="9"/>
      <c r="BD126" s="9"/>
      <c r="BE126" s="9"/>
      <c r="BF126" s="9"/>
      <c r="BG126" s="9"/>
      <c r="BH126" s="9"/>
    </row>
    <row r="127" spans="1:60">
      <c r="A127" s="9"/>
      <c r="B127" s="9"/>
      <c r="C127" s="9" t="s">
        <v>87</v>
      </c>
      <c r="D127" s="16" t="s">
        <v>80</v>
      </c>
      <c r="E127" s="9"/>
      <c r="F127" s="34"/>
      <c r="G127" s="9"/>
      <c r="H127" s="16"/>
      <c r="I127" s="9"/>
      <c r="J127" s="45">
        <f t="shared" ref="J127:AM127" si="50">J109+J120</f>
        <v>0</v>
      </c>
      <c r="K127" s="45">
        <f t="shared" si="50"/>
        <v>0</v>
      </c>
      <c r="L127" s="45">
        <f t="shared" si="50"/>
        <v>0</v>
      </c>
      <c r="M127" s="45">
        <f t="shared" si="50"/>
        <v>0</v>
      </c>
      <c r="N127" s="45">
        <f t="shared" si="50"/>
        <v>0</v>
      </c>
      <c r="O127" s="45">
        <f t="shared" si="50"/>
        <v>0</v>
      </c>
      <c r="P127" s="45">
        <f t="shared" si="50"/>
        <v>0</v>
      </c>
      <c r="Q127" s="45">
        <f t="shared" si="50"/>
        <v>0</v>
      </c>
      <c r="R127" s="45">
        <f t="shared" si="50"/>
        <v>0</v>
      </c>
      <c r="S127" s="45">
        <f t="shared" si="50"/>
        <v>0</v>
      </c>
      <c r="T127" s="45">
        <f t="shared" si="50"/>
        <v>0</v>
      </c>
      <c r="U127" s="45">
        <f t="shared" si="50"/>
        <v>0</v>
      </c>
      <c r="V127" s="45">
        <f t="shared" si="50"/>
        <v>0</v>
      </c>
      <c r="W127" s="45">
        <f t="shared" si="50"/>
        <v>0</v>
      </c>
      <c r="X127" s="45">
        <f t="shared" si="50"/>
        <v>0</v>
      </c>
      <c r="Y127" s="45">
        <f t="shared" si="50"/>
        <v>0</v>
      </c>
      <c r="Z127" s="45">
        <f t="shared" si="50"/>
        <v>0</v>
      </c>
      <c r="AA127" s="45">
        <f t="shared" si="50"/>
        <v>0</v>
      </c>
      <c r="AB127" s="45">
        <f t="shared" si="50"/>
        <v>0</v>
      </c>
      <c r="AC127" s="45">
        <f t="shared" si="50"/>
        <v>0</v>
      </c>
      <c r="AD127" s="45">
        <f t="shared" si="50"/>
        <v>0</v>
      </c>
      <c r="AE127" s="45">
        <f t="shared" si="50"/>
        <v>0</v>
      </c>
      <c r="AF127" s="45">
        <f t="shared" si="50"/>
        <v>0</v>
      </c>
      <c r="AG127" s="45">
        <f t="shared" si="50"/>
        <v>0</v>
      </c>
      <c r="AH127" s="45">
        <f t="shared" si="50"/>
        <v>0</v>
      </c>
      <c r="AI127" s="45">
        <f t="shared" si="50"/>
        <v>0</v>
      </c>
      <c r="AJ127" s="45">
        <f t="shared" si="50"/>
        <v>0</v>
      </c>
      <c r="AK127" s="45">
        <f t="shared" si="50"/>
        <v>0</v>
      </c>
      <c r="AL127" s="45">
        <f t="shared" si="50"/>
        <v>0</v>
      </c>
      <c r="AM127" s="45">
        <f t="shared" si="50"/>
        <v>0</v>
      </c>
      <c r="AN127" s="62"/>
      <c r="AO127" s="62"/>
      <c r="AP127" s="62"/>
      <c r="AQ127" s="62"/>
      <c r="AR127" s="62"/>
      <c r="AS127" s="62"/>
      <c r="AT127" s="62"/>
      <c r="AU127" s="62"/>
      <c r="AV127" s="62"/>
      <c r="AW127" s="62"/>
      <c r="AX127" s="62"/>
      <c r="AY127" s="62"/>
      <c r="AZ127" s="62"/>
      <c r="BA127" s="62"/>
      <c r="BB127" s="62"/>
      <c r="BC127" s="62"/>
      <c r="BD127" s="62"/>
      <c r="BE127" s="9"/>
      <c r="BF127" s="9"/>
      <c r="BG127" s="9"/>
      <c r="BH127" s="9"/>
    </row>
    <row r="128" spans="1:60">
      <c r="A128" s="9"/>
      <c r="B128" s="9"/>
      <c r="C128" s="67" t="str">
        <f>IF(D128=1, "ERROR build year before start year", "")</f>
        <v/>
      </c>
      <c r="D128" s="73" t="str">
        <f>IF(AND(J139&gt;0,-J131&lt;INDEX(leadtimes,MATCH($B125,augnames,0))), 1, "flag")</f>
        <v>flag</v>
      </c>
      <c r="E128" s="68"/>
      <c r="F128" s="69"/>
      <c r="G128" s="9"/>
      <c r="H128" s="16"/>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c r="AI128" s="9"/>
      <c r="AJ128" s="9"/>
      <c r="AK128" s="9"/>
      <c r="AL128" s="9"/>
      <c r="AM128" s="9"/>
      <c r="AN128" s="9"/>
      <c r="AO128" s="9"/>
      <c r="AP128" s="9"/>
      <c r="AQ128" s="9"/>
      <c r="AR128" s="9"/>
      <c r="AS128" s="9"/>
      <c r="AT128" s="9"/>
      <c r="AU128" s="9"/>
      <c r="AV128" s="9"/>
      <c r="AW128" s="9"/>
      <c r="AX128" s="9"/>
      <c r="AY128" s="9"/>
      <c r="AZ128" s="9"/>
      <c r="BA128" s="9"/>
      <c r="BB128" s="9"/>
      <c r="BC128" s="9"/>
      <c r="BD128" s="9"/>
      <c r="BE128" s="9"/>
      <c r="BF128" s="9"/>
      <c r="BG128" s="9"/>
      <c r="BH128" s="9"/>
    </row>
    <row r="129" spans="1:60">
      <c r="A129" s="9"/>
      <c r="B129" s="9"/>
      <c r="C129" s="70" t="s">
        <v>88</v>
      </c>
      <c r="D129" s="161"/>
      <c r="E129" s="70"/>
      <c r="F129" s="71"/>
      <c r="G129" s="70"/>
      <c r="H129" s="162"/>
      <c r="I129" s="72"/>
      <c r="J129" s="73">
        <f t="shared" ref="J129:AM129" si="51">IF(J127&gt;J53, 0, 1)</f>
        <v>1</v>
      </c>
      <c r="K129" s="73">
        <f t="shared" si="51"/>
        <v>1</v>
      </c>
      <c r="L129" s="73">
        <f t="shared" si="51"/>
        <v>1</v>
      </c>
      <c r="M129" s="73">
        <f t="shared" si="51"/>
        <v>1</v>
      </c>
      <c r="N129" s="73">
        <f t="shared" si="51"/>
        <v>1</v>
      </c>
      <c r="O129" s="73">
        <f t="shared" si="51"/>
        <v>1</v>
      </c>
      <c r="P129" s="73">
        <f t="shared" si="51"/>
        <v>1</v>
      </c>
      <c r="Q129" s="73">
        <f t="shared" si="51"/>
        <v>1</v>
      </c>
      <c r="R129" s="73">
        <f t="shared" si="51"/>
        <v>1</v>
      </c>
      <c r="S129" s="73">
        <f t="shared" si="51"/>
        <v>1</v>
      </c>
      <c r="T129" s="73">
        <f t="shared" si="51"/>
        <v>1</v>
      </c>
      <c r="U129" s="73">
        <f t="shared" si="51"/>
        <v>1</v>
      </c>
      <c r="V129" s="73">
        <f t="shared" si="51"/>
        <v>1</v>
      </c>
      <c r="W129" s="73">
        <f t="shared" si="51"/>
        <v>1</v>
      </c>
      <c r="X129" s="73">
        <f t="shared" si="51"/>
        <v>1</v>
      </c>
      <c r="Y129" s="73">
        <f t="shared" si="51"/>
        <v>1</v>
      </c>
      <c r="Z129" s="73">
        <f t="shared" si="51"/>
        <v>1</v>
      </c>
      <c r="AA129" s="73">
        <f t="shared" si="51"/>
        <v>1</v>
      </c>
      <c r="AB129" s="73">
        <f t="shared" si="51"/>
        <v>1</v>
      </c>
      <c r="AC129" s="73">
        <f t="shared" si="51"/>
        <v>1</v>
      </c>
      <c r="AD129" s="73">
        <f t="shared" si="51"/>
        <v>1</v>
      </c>
      <c r="AE129" s="73">
        <f t="shared" si="51"/>
        <v>1</v>
      </c>
      <c r="AF129" s="73">
        <f t="shared" si="51"/>
        <v>1</v>
      </c>
      <c r="AG129" s="73">
        <f t="shared" si="51"/>
        <v>1</v>
      </c>
      <c r="AH129" s="73">
        <f t="shared" si="51"/>
        <v>1</v>
      </c>
      <c r="AI129" s="73">
        <f t="shared" si="51"/>
        <v>1</v>
      </c>
      <c r="AJ129" s="73">
        <f t="shared" si="51"/>
        <v>1</v>
      </c>
      <c r="AK129" s="73">
        <f t="shared" si="51"/>
        <v>1</v>
      </c>
      <c r="AL129" s="73">
        <f t="shared" si="51"/>
        <v>1</v>
      </c>
      <c r="AM129" s="73">
        <f t="shared" si="51"/>
        <v>1</v>
      </c>
      <c r="AN129" s="73"/>
      <c r="AO129" s="73"/>
      <c r="AP129" s="73"/>
      <c r="AQ129" s="73"/>
      <c r="AR129" s="73"/>
      <c r="AS129" s="73"/>
      <c r="AT129" s="73"/>
      <c r="AU129" s="73"/>
      <c r="AV129" s="73"/>
      <c r="AW129" s="73"/>
      <c r="AX129" s="73"/>
      <c r="AY129" s="73"/>
      <c r="AZ129" s="73"/>
      <c r="BA129" s="73"/>
      <c r="BB129" s="73"/>
      <c r="BC129" s="73"/>
      <c r="BD129" s="73"/>
      <c r="BE129" s="73"/>
      <c r="BF129" s="73"/>
      <c r="BG129" s="73"/>
      <c r="BH129" s="73"/>
    </row>
    <row r="130" spans="1:60">
      <c r="A130" s="9"/>
      <c r="B130" s="9"/>
      <c r="C130" s="70" t="s">
        <v>89</v>
      </c>
      <c r="D130" s="161"/>
      <c r="E130" s="70"/>
      <c r="F130" s="71"/>
      <c r="G130" s="70"/>
      <c r="H130" s="162"/>
      <c r="I130" s="72"/>
      <c r="J130" s="74">
        <f>IF(SUM($J129:J129)=0,0,1)</f>
        <v>1</v>
      </c>
      <c r="K130" s="74">
        <f>IF(SUM($J129:K129)=0,0,1)</f>
        <v>1</v>
      </c>
      <c r="L130" s="74">
        <f>IF(SUM($J129:L129)=0,0,1)</f>
        <v>1</v>
      </c>
      <c r="M130" s="74">
        <f>IF(SUM($J129:M129)=0,0,1)</f>
        <v>1</v>
      </c>
      <c r="N130" s="74">
        <f>IF(SUM($J129:N129)=0,0,1)</f>
        <v>1</v>
      </c>
      <c r="O130" s="74">
        <f>IF(SUM($J129:O129)=0,0,1)</f>
        <v>1</v>
      </c>
      <c r="P130" s="74">
        <f>IF(SUM($J129:P129)=0,0,1)</f>
        <v>1</v>
      </c>
      <c r="Q130" s="74">
        <f>IF(SUM($J129:Q129)=0,0,1)</f>
        <v>1</v>
      </c>
      <c r="R130" s="74">
        <f>IF(SUM($J129:R129)=0,0,1)</f>
        <v>1</v>
      </c>
      <c r="S130" s="74">
        <f>IF(SUM($J129:S129)=0,0,1)</f>
        <v>1</v>
      </c>
      <c r="T130" s="74">
        <f>IF(SUM($J129:T129)=0,0,1)</f>
        <v>1</v>
      </c>
      <c r="U130" s="74">
        <f>IF(SUM($J129:U129)=0,0,1)</f>
        <v>1</v>
      </c>
      <c r="V130" s="74">
        <f>IF(SUM($J129:V129)=0,0,1)</f>
        <v>1</v>
      </c>
      <c r="W130" s="74">
        <f>IF(SUM($J129:W129)=0,0,1)</f>
        <v>1</v>
      </c>
      <c r="X130" s="74">
        <f>IF(SUM($J129:X129)=0,0,1)</f>
        <v>1</v>
      </c>
      <c r="Y130" s="74">
        <f>IF(SUM($J129:Y129)=0,0,1)</f>
        <v>1</v>
      </c>
      <c r="Z130" s="74">
        <f>IF(SUM($J129:Z129)=0,0,1)</f>
        <v>1</v>
      </c>
      <c r="AA130" s="74">
        <f>IF(SUM($J129:AA129)=0,0,1)</f>
        <v>1</v>
      </c>
      <c r="AB130" s="74">
        <f>IF(SUM($J129:AB129)=0,0,1)</f>
        <v>1</v>
      </c>
      <c r="AC130" s="74">
        <f>IF(SUM($J129:AC129)=0,0,1)</f>
        <v>1</v>
      </c>
      <c r="AD130" s="74">
        <f>IF(SUM($J129:AD129)=0,0,1)</f>
        <v>1</v>
      </c>
      <c r="AE130" s="74">
        <f>IF(SUM($J129:AE129)=0,0,1)</f>
        <v>1</v>
      </c>
      <c r="AF130" s="74">
        <f>IF(SUM($J129:AF129)=0,0,1)</f>
        <v>1</v>
      </c>
      <c r="AG130" s="74">
        <f>IF(SUM($J129:AG129)=0,0,1)</f>
        <v>1</v>
      </c>
      <c r="AH130" s="74">
        <f>IF(SUM($J129:AH129)=0,0,1)</f>
        <v>1</v>
      </c>
      <c r="AI130" s="74">
        <f>IF(SUM($J129:AI129)=0,0,1)</f>
        <v>1</v>
      </c>
      <c r="AJ130" s="74">
        <f>IF(SUM($J129:AJ129)=0,0,1)</f>
        <v>1</v>
      </c>
      <c r="AK130" s="74">
        <f>IF(SUM($J129:AK129)=0,0,1)</f>
        <v>1</v>
      </c>
      <c r="AL130" s="74">
        <f>IF(SUM($J129:AL129)=0,0,1)</f>
        <v>1</v>
      </c>
      <c r="AM130" s="74">
        <f>IF(SUM($J129:AM129)=0,0,1)</f>
        <v>1</v>
      </c>
      <c r="AN130" s="74"/>
      <c r="AO130" s="74"/>
      <c r="AP130" s="74"/>
      <c r="AQ130" s="74"/>
      <c r="AR130" s="74"/>
      <c r="AS130" s="74"/>
      <c r="AT130" s="74"/>
      <c r="AU130" s="74"/>
      <c r="AV130" s="74"/>
      <c r="AW130" s="74"/>
      <c r="AX130" s="74"/>
      <c r="AY130" s="74"/>
      <c r="AZ130" s="74"/>
      <c r="BA130" s="74"/>
      <c r="BB130" s="74"/>
      <c r="BC130" s="74"/>
      <c r="BD130" s="74"/>
      <c r="BE130" s="75"/>
      <c r="BF130" s="75"/>
      <c r="BG130" s="75"/>
      <c r="BH130" s="75"/>
    </row>
    <row r="131" spans="1:60">
      <c r="A131" s="9"/>
      <c r="B131" s="9"/>
      <c r="C131" s="70" t="s">
        <v>90</v>
      </c>
      <c r="D131" s="161"/>
      <c r="E131" s="70"/>
      <c r="F131" s="71"/>
      <c r="G131" s="70"/>
      <c r="H131" s="162"/>
      <c r="I131" s="72"/>
      <c r="J131" s="74">
        <f t="shared" ref="J131:AM131" si="52">IF($AM130=0,0,IF(AND(J130=0,J129=0),K131-1,0))</f>
        <v>0</v>
      </c>
      <c r="K131" s="74">
        <f t="shared" si="52"/>
        <v>0</v>
      </c>
      <c r="L131" s="74">
        <f t="shared" si="52"/>
        <v>0</v>
      </c>
      <c r="M131" s="74">
        <f t="shared" si="52"/>
        <v>0</v>
      </c>
      <c r="N131" s="74">
        <f t="shared" si="52"/>
        <v>0</v>
      </c>
      <c r="O131" s="74">
        <f t="shared" si="52"/>
        <v>0</v>
      </c>
      <c r="P131" s="74">
        <f t="shared" si="52"/>
        <v>0</v>
      </c>
      <c r="Q131" s="74">
        <f t="shared" si="52"/>
        <v>0</v>
      </c>
      <c r="R131" s="74">
        <f t="shared" si="52"/>
        <v>0</v>
      </c>
      <c r="S131" s="74">
        <f t="shared" si="52"/>
        <v>0</v>
      </c>
      <c r="T131" s="74">
        <f t="shared" si="52"/>
        <v>0</v>
      </c>
      <c r="U131" s="74">
        <f t="shared" si="52"/>
        <v>0</v>
      </c>
      <c r="V131" s="74">
        <f t="shared" si="52"/>
        <v>0</v>
      </c>
      <c r="W131" s="74">
        <f t="shared" si="52"/>
        <v>0</v>
      </c>
      <c r="X131" s="74">
        <f t="shared" si="52"/>
        <v>0</v>
      </c>
      <c r="Y131" s="74">
        <f t="shared" si="52"/>
        <v>0</v>
      </c>
      <c r="Z131" s="74">
        <f t="shared" si="52"/>
        <v>0</v>
      </c>
      <c r="AA131" s="74">
        <f t="shared" si="52"/>
        <v>0</v>
      </c>
      <c r="AB131" s="74">
        <f t="shared" si="52"/>
        <v>0</v>
      </c>
      <c r="AC131" s="74">
        <f t="shared" si="52"/>
        <v>0</v>
      </c>
      <c r="AD131" s="74">
        <f t="shared" si="52"/>
        <v>0</v>
      </c>
      <c r="AE131" s="74">
        <f t="shared" si="52"/>
        <v>0</v>
      </c>
      <c r="AF131" s="74">
        <f t="shared" si="52"/>
        <v>0</v>
      </c>
      <c r="AG131" s="74">
        <f t="shared" si="52"/>
        <v>0</v>
      </c>
      <c r="AH131" s="74">
        <f t="shared" si="52"/>
        <v>0</v>
      </c>
      <c r="AI131" s="74">
        <f t="shared" si="52"/>
        <v>0</v>
      </c>
      <c r="AJ131" s="74">
        <f t="shared" si="52"/>
        <v>0</v>
      </c>
      <c r="AK131" s="74">
        <f t="shared" si="52"/>
        <v>0</v>
      </c>
      <c r="AL131" s="74">
        <f t="shared" si="52"/>
        <v>0</v>
      </c>
      <c r="AM131" s="74">
        <f t="shared" si="52"/>
        <v>0</v>
      </c>
      <c r="AN131" s="74"/>
      <c r="AO131" s="74"/>
      <c r="AP131" s="74"/>
      <c r="AQ131" s="74"/>
      <c r="AR131" s="74"/>
      <c r="AS131" s="74"/>
      <c r="AT131" s="74"/>
      <c r="AU131" s="74"/>
      <c r="AV131" s="74"/>
      <c r="AW131" s="74"/>
      <c r="AX131" s="74"/>
      <c r="AY131" s="74"/>
      <c r="AZ131" s="74"/>
      <c r="BA131" s="74"/>
      <c r="BB131" s="74"/>
      <c r="BC131" s="74"/>
      <c r="BD131" s="74"/>
      <c r="BE131" s="75"/>
      <c r="BF131" s="75"/>
      <c r="BG131" s="75"/>
      <c r="BH131" s="75"/>
    </row>
    <row r="132" spans="1:60">
      <c r="A132" s="9"/>
      <c r="B132" s="9"/>
      <c r="C132" s="70" t="s">
        <v>91</v>
      </c>
      <c r="D132" s="161"/>
      <c r="E132" s="70"/>
      <c r="F132" s="71"/>
      <c r="G132" s="70"/>
      <c r="H132" s="162"/>
      <c r="I132" s="72"/>
      <c r="J132" s="74">
        <f t="shared" ref="J132:AM132" si="53">IF(ABS(J131)=INDEX(leadtimes,MATCH($B125,augnames,0),1),1,0)</f>
        <v>1</v>
      </c>
      <c r="K132" s="74">
        <f t="shared" si="53"/>
        <v>1</v>
      </c>
      <c r="L132" s="74">
        <f t="shared" si="53"/>
        <v>1</v>
      </c>
      <c r="M132" s="74">
        <f t="shared" si="53"/>
        <v>1</v>
      </c>
      <c r="N132" s="74">
        <f t="shared" si="53"/>
        <v>1</v>
      </c>
      <c r="O132" s="74">
        <f t="shared" si="53"/>
        <v>1</v>
      </c>
      <c r="P132" s="74">
        <f t="shared" si="53"/>
        <v>1</v>
      </c>
      <c r="Q132" s="74">
        <f t="shared" si="53"/>
        <v>1</v>
      </c>
      <c r="R132" s="74">
        <f t="shared" si="53"/>
        <v>1</v>
      </c>
      <c r="S132" s="74">
        <f t="shared" si="53"/>
        <v>1</v>
      </c>
      <c r="T132" s="74">
        <f t="shared" si="53"/>
        <v>1</v>
      </c>
      <c r="U132" s="74">
        <f t="shared" si="53"/>
        <v>1</v>
      </c>
      <c r="V132" s="74">
        <f t="shared" si="53"/>
        <v>1</v>
      </c>
      <c r="W132" s="74">
        <f t="shared" si="53"/>
        <v>1</v>
      </c>
      <c r="X132" s="74">
        <f t="shared" si="53"/>
        <v>1</v>
      </c>
      <c r="Y132" s="74">
        <f t="shared" si="53"/>
        <v>1</v>
      </c>
      <c r="Z132" s="74">
        <f t="shared" si="53"/>
        <v>1</v>
      </c>
      <c r="AA132" s="74">
        <f t="shared" si="53"/>
        <v>1</v>
      </c>
      <c r="AB132" s="74">
        <f t="shared" si="53"/>
        <v>1</v>
      </c>
      <c r="AC132" s="74">
        <f t="shared" si="53"/>
        <v>1</v>
      </c>
      <c r="AD132" s="74">
        <f t="shared" si="53"/>
        <v>1</v>
      </c>
      <c r="AE132" s="74">
        <f t="shared" si="53"/>
        <v>1</v>
      </c>
      <c r="AF132" s="74">
        <f t="shared" si="53"/>
        <v>1</v>
      </c>
      <c r="AG132" s="74">
        <f t="shared" si="53"/>
        <v>1</v>
      </c>
      <c r="AH132" s="74">
        <f t="shared" si="53"/>
        <v>1</v>
      </c>
      <c r="AI132" s="74">
        <f t="shared" si="53"/>
        <v>1</v>
      </c>
      <c r="AJ132" s="74">
        <f t="shared" si="53"/>
        <v>1</v>
      </c>
      <c r="AK132" s="74">
        <f t="shared" si="53"/>
        <v>1</v>
      </c>
      <c r="AL132" s="74">
        <f t="shared" si="53"/>
        <v>1</v>
      </c>
      <c r="AM132" s="74">
        <f t="shared" si="53"/>
        <v>1</v>
      </c>
      <c r="AN132" s="74"/>
      <c r="AO132" s="74"/>
      <c r="AP132" s="74"/>
      <c r="AQ132" s="74"/>
      <c r="AR132" s="74"/>
      <c r="AS132" s="74"/>
      <c r="AT132" s="74"/>
      <c r="AU132" s="74"/>
      <c r="AV132" s="74"/>
      <c r="AW132" s="74"/>
      <c r="AX132" s="74"/>
      <c r="AY132" s="74"/>
      <c r="AZ132" s="74"/>
      <c r="BA132" s="74"/>
      <c r="BB132" s="74"/>
      <c r="BC132" s="74"/>
      <c r="BD132" s="74"/>
      <c r="BE132" s="75"/>
      <c r="BF132" s="75"/>
      <c r="BG132" s="75"/>
      <c r="BH132" s="75"/>
    </row>
    <row r="133" spans="1:60">
      <c r="A133" s="9"/>
      <c r="B133" s="9"/>
      <c r="C133" s="70" t="s">
        <v>92</v>
      </c>
      <c r="D133" s="161"/>
      <c r="E133" s="70"/>
      <c r="F133" s="71"/>
      <c r="G133" s="70"/>
      <c r="H133" s="162"/>
      <c r="I133" s="72"/>
      <c r="J133" s="74">
        <f>IF(SUM($J132:J132)=1,1,0)+I133</f>
        <v>1</v>
      </c>
      <c r="K133" s="74">
        <f>IF(SUM($J132:K132)=1,1,0)+J133</f>
        <v>1</v>
      </c>
      <c r="L133" s="74">
        <f>IF(SUM($J132:L132)=1,1,0)+K133</f>
        <v>1</v>
      </c>
      <c r="M133" s="74">
        <f>IF(SUM($J132:M132)=1,1,0)+L133</f>
        <v>1</v>
      </c>
      <c r="N133" s="74">
        <f>IF(SUM($J132:N132)=1,1,0)+M133</f>
        <v>1</v>
      </c>
      <c r="O133" s="74">
        <f>IF(SUM($J132:O132)=1,1,0)+N133</f>
        <v>1</v>
      </c>
      <c r="P133" s="74">
        <f>IF(SUM($J132:P132)=1,1,0)+O133</f>
        <v>1</v>
      </c>
      <c r="Q133" s="74">
        <f>IF(SUM($J132:Q132)=1,1,0)+P133</f>
        <v>1</v>
      </c>
      <c r="R133" s="74">
        <f>IF(SUM($J132:R132)=1,1,0)+Q133</f>
        <v>1</v>
      </c>
      <c r="S133" s="74">
        <f>IF(SUM($J132:S132)=1,1,0)+R133</f>
        <v>1</v>
      </c>
      <c r="T133" s="74">
        <f>IF(SUM($J132:T132)=1,1,0)+S133</f>
        <v>1</v>
      </c>
      <c r="U133" s="74">
        <f>IF(SUM($J132:U132)=1,1,0)+T133</f>
        <v>1</v>
      </c>
      <c r="V133" s="74">
        <f>IF(SUM($J132:V132)=1,1,0)+U133</f>
        <v>1</v>
      </c>
      <c r="W133" s="74">
        <f>IF(SUM($J132:W132)=1,1,0)+V133</f>
        <v>1</v>
      </c>
      <c r="X133" s="74">
        <f>IF(SUM($J132:X132)=1,1,0)+W133</f>
        <v>1</v>
      </c>
      <c r="Y133" s="74">
        <f>IF(SUM($J132:Y132)=1,1,0)+X133</f>
        <v>1</v>
      </c>
      <c r="Z133" s="74">
        <f>IF(SUM($J132:Z132)=1,1,0)+Y133</f>
        <v>1</v>
      </c>
      <c r="AA133" s="74">
        <f>IF(SUM($J132:AA132)=1,1,0)+Z133</f>
        <v>1</v>
      </c>
      <c r="AB133" s="74">
        <f>IF(SUM($J132:AB132)=1,1,0)+AA133</f>
        <v>1</v>
      </c>
      <c r="AC133" s="74">
        <f>IF(SUM($J132:AC132)=1,1,0)+AB133</f>
        <v>1</v>
      </c>
      <c r="AD133" s="74">
        <f>IF(SUM($J132:AD132)=1,1,0)+AC133</f>
        <v>1</v>
      </c>
      <c r="AE133" s="74">
        <f>IF(SUM($J132:AE132)=1,1,0)+AD133</f>
        <v>1</v>
      </c>
      <c r="AF133" s="74">
        <f>IF(SUM($J132:AF132)=1,1,0)+AE133</f>
        <v>1</v>
      </c>
      <c r="AG133" s="74">
        <f>IF(SUM($J132:AG132)=1,1,0)+AF133</f>
        <v>1</v>
      </c>
      <c r="AH133" s="74">
        <f>IF(SUM($J132:AH132)=1,1,0)+AG133</f>
        <v>1</v>
      </c>
      <c r="AI133" s="74">
        <f>IF(SUM($J132:AI132)=1,1,0)+AH133</f>
        <v>1</v>
      </c>
      <c r="AJ133" s="74">
        <f>IF(SUM($J132:AJ132)=1,1,0)+AI133</f>
        <v>1</v>
      </c>
      <c r="AK133" s="74">
        <f>IF(SUM($J132:AK132)=1,1,0)+AJ133</f>
        <v>1</v>
      </c>
      <c r="AL133" s="74">
        <f>IF(SUM($J132:AL132)=1,1,0)+AK133</f>
        <v>1</v>
      </c>
      <c r="AM133" s="74">
        <f>IF(SUM($J132:AM132)=1,1,0)+AL133</f>
        <v>1</v>
      </c>
      <c r="AN133" s="74"/>
      <c r="AO133" s="74"/>
      <c r="AP133" s="74"/>
      <c r="AQ133" s="74"/>
      <c r="AR133" s="74"/>
      <c r="AS133" s="74"/>
      <c r="AT133" s="74"/>
      <c r="AU133" s="74"/>
      <c r="AV133" s="74"/>
      <c r="AW133" s="74"/>
      <c r="AX133" s="74"/>
      <c r="AY133" s="74"/>
      <c r="AZ133" s="74"/>
      <c r="BA133" s="74"/>
      <c r="BB133" s="74"/>
      <c r="BC133" s="74"/>
      <c r="BD133" s="74"/>
      <c r="BE133" s="75"/>
      <c r="BF133" s="75"/>
      <c r="BG133" s="75"/>
      <c r="BH133" s="75"/>
    </row>
    <row r="134" spans="1:60" ht="15.65" customHeight="1">
      <c r="A134" s="9"/>
      <c r="B134" s="9"/>
      <c r="C134" s="70" t="s">
        <v>93</v>
      </c>
      <c r="D134" s="162"/>
      <c r="E134" s="72"/>
      <c r="F134" s="76"/>
      <c r="G134" s="72"/>
      <c r="H134" s="162"/>
      <c r="I134" s="72"/>
      <c r="J134" s="73">
        <f>SUM($J129:J129)</f>
        <v>1</v>
      </c>
      <c r="K134" s="73">
        <f>SUM($J129:K129)</f>
        <v>2</v>
      </c>
      <c r="L134" s="73">
        <f>SUM($J129:L129)</f>
        <v>3</v>
      </c>
      <c r="M134" s="73">
        <f>SUM($J129:M129)</f>
        <v>4</v>
      </c>
      <c r="N134" s="73">
        <f>SUM($J129:N129)</f>
        <v>5</v>
      </c>
      <c r="O134" s="73">
        <f>SUM($J129:O129)</f>
        <v>6</v>
      </c>
      <c r="P134" s="73">
        <f>SUM($J129:P129)</f>
        <v>7</v>
      </c>
      <c r="Q134" s="73">
        <f>SUM($J129:Q129)</f>
        <v>8</v>
      </c>
      <c r="R134" s="73">
        <f>SUM($J129:R129)</f>
        <v>9</v>
      </c>
      <c r="S134" s="73">
        <f>SUM($J129:S129)</f>
        <v>10</v>
      </c>
      <c r="T134" s="73">
        <f>SUM($J129:T129)</f>
        <v>11</v>
      </c>
      <c r="U134" s="73">
        <f>SUM($J129:U129)</f>
        <v>12</v>
      </c>
      <c r="V134" s="73">
        <f>SUM($J129:V129)</f>
        <v>13</v>
      </c>
      <c r="W134" s="73">
        <f>SUM($J129:W129)</f>
        <v>14</v>
      </c>
      <c r="X134" s="73">
        <f>SUM($J129:X129)</f>
        <v>15</v>
      </c>
      <c r="Y134" s="73">
        <f>SUM($J129:Y129)</f>
        <v>16</v>
      </c>
      <c r="Z134" s="73">
        <f>SUM($J129:Z129)</f>
        <v>17</v>
      </c>
      <c r="AA134" s="73">
        <f>SUM($J129:AA129)</f>
        <v>18</v>
      </c>
      <c r="AB134" s="73">
        <f>SUM($J129:AB129)</f>
        <v>19</v>
      </c>
      <c r="AC134" s="73">
        <f>SUM($J129:AC129)</f>
        <v>20</v>
      </c>
      <c r="AD134" s="73">
        <f>SUM($J129:AD129)</f>
        <v>21</v>
      </c>
      <c r="AE134" s="73">
        <f>SUM($J129:AE129)</f>
        <v>22</v>
      </c>
      <c r="AF134" s="73">
        <f>SUM($J129:AF129)</f>
        <v>23</v>
      </c>
      <c r="AG134" s="73">
        <f>SUM($J129:AG129)</f>
        <v>24</v>
      </c>
      <c r="AH134" s="73">
        <f>SUM($J129:AH129)</f>
        <v>25</v>
      </c>
      <c r="AI134" s="73">
        <f>SUM($J129:AI129)</f>
        <v>26</v>
      </c>
      <c r="AJ134" s="73">
        <f>SUM($J129:AJ129)</f>
        <v>27</v>
      </c>
      <c r="AK134" s="73">
        <f>SUM($J129:AK129)</f>
        <v>28</v>
      </c>
      <c r="AL134" s="73">
        <f>SUM($J129:AL129)</f>
        <v>29</v>
      </c>
      <c r="AM134" s="73">
        <f>SUM($J129:AM129)</f>
        <v>30</v>
      </c>
      <c r="AN134" s="73"/>
      <c r="AO134" s="73"/>
      <c r="AP134" s="73"/>
      <c r="AQ134" s="73"/>
      <c r="AR134" s="73"/>
      <c r="AS134" s="73"/>
      <c r="AT134" s="73"/>
      <c r="AU134" s="73"/>
      <c r="AV134" s="73"/>
      <c r="AW134" s="73"/>
      <c r="AX134" s="73"/>
      <c r="AY134" s="73"/>
      <c r="AZ134" s="73"/>
      <c r="BA134" s="73"/>
      <c r="BB134" s="73"/>
      <c r="BC134" s="73"/>
      <c r="BD134" s="73"/>
      <c r="BE134" s="73"/>
      <c r="BF134" s="73"/>
      <c r="BG134" s="73"/>
      <c r="BH134" s="73"/>
    </row>
    <row r="135" spans="1:60" ht="15.65" customHeight="1">
      <c r="A135" s="9"/>
      <c r="B135" s="9"/>
      <c r="C135" s="70" t="s">
        <v>94</v>
      </c>
      <c r="D135" s="162"/>
      <c r="E135" s="72"/>
      <c r="F135" s="76"/>
      <c r="G135" s="72"/>
      <c r="H135" s="162"/>
      <c r="I135" s="72"/>
      <c r="J135" s="73">
        <f t="shared" ref="J135:AM135" si="54">IF(J134&gt;INDEX(assetlives, MATCH($B125, augnames, 0)), 0, 1)</f>
        <v>0</v>
      </c>
      <c r="K135" s="73">
        <f t="shared" si="54"/>
        <v>0</v>
      </c>
      <c r="L135" s="73">
        <f t="shared" si="54"/>
        <v>0</v>
      </c>
      <c r="M135" s="73">
        <f t="shared" si="54"/>
        <v>0</v>
      </c>
      <c r="N135" s="73">
        <f t="shared" si="54"/>
        <v>0</v>
      </c>
      <c r="O135" s="73">
        <f t="shared" si="54"/>
        <v>0</v>
      </c>
      <c r="P135" s="73">
        <f t="shared" si="54"/>
        <v>0</v>
      </c>
      <c r="Q135" s="73">
        <f t="shared" si="54"/>
        <v>0</v>
      </c>
      <c r="R135" s="73">
        <f t="shared" si="54"/>
        <v>0</v>
      </c>
      <c r="S135" s="73">
        <f t="shared" si="54"/>
        <v>0</v>
      </c>
      <c r="T135" s="73">
        <f t="shared" si="54"/>
        <v>0</v>
      </c>
      <c r="U135" s="73">
        <f t="shared" si="54"/>
        <v>0</v>
      </c>
      <c r="V135" s="73">
        <f t="shared" si="54"/>
        <v>0</v>
      </c>
      <c r="W135" s="73">
        <f t="shared" si="54"/>
        <v>0</v>
      </c>
      <c r="X135" s="73">
        <f t="shared" si="54"/>
        <v>0</v>
      </c>
      <c r="Y135" s="73">
        <f t="shared" si="54"/>
        <v>0</v>
      </c>
      <c r="Z135" s="73">
        <f t="shared" si="54"/>
        <v>0</v>
      </c>
      <c r="AA135" s="73">
        <f t="shared" si="54"/>
        <v>0</v>
      </c>
      <c r="AB135" s="73">
        <f t="shared" si="54"/>
        <v>0</v>
      </c>
      <c r="AC135" s="73">
        <f t="shared" si="54"/>
        <v>0</v>
      </c>
      <c r="AD135" s="73">
        <f t="shared" si="54"/>
        <v>0</v>
      </c>
      <c r="AE135" s="73">
        <f t="shared" si="54"/>
        <v>0</v>
      </c>
      <c r="AF135" s="73">
        <f t="shared" si="54"/>
        <v>0</v>
      </c>
      <c r="AG135" s="73">
        <f t="shared" si="54"/>
        <v>0</v>
      </c>
      <c r="AH135" s="73">
        <f t="shared" si="54"/>
        <v>0</v>
      </c>
      <c r="AI135" s="73">
        <f t="shared" si="54"/>
        <v>0</v>
      </c>
      <c r="AJ135" s="73">
        <f t="shared" si="54"/>
        <v>0</v>
      </c>
      <c r="AK135" s="73">
        <f t="shared" si="54"/>
        <v>0</v>
      </c>
      <c r="AL135" s="73">
        <f t="shared" si="54"/>
        <v>0</v>
      </c>
      <c r="AM135" s="73">
        <f t="shared" si="54"/>
        <v>0</v>
      </c>
      <c r="AN135" s="73"/>
      <c r="AO135" s="73"/>
      <c r="AP135" s="73"/>
      <c r="AQ135" s="73"/>
      <c r="AR135" s="73"/>
      <c r="AS135" s="73"/>
      <c r="AT135" s="73"/>
      <c r="AU135" s="73"/>
      <c r="AV135" s="73"/>
      <c r="AW135" s="73"/>
      <c r="AX135" s="73"/>
      <c r="AY135" s="73"/>
      <c r="AZ135" s="73"/>
      <c r="BA135" s="73"/>
      <c r="BB135" s="73"/>
      <c r="BC135" s="73"/>
      <c r="BD135" s="73"/>
      <c r="BE135" s="73"/>
      <c r="BF135" s="73"/>
      <c r="BG135" s="73"/>
      <c r="BH135" s="73"/>
    </row>
    <row r="136" spans="1:60">
      <c r="A136" s="9"/>
      <c r="B136" s="9"/>
      <c r="C136" s="70" t="s">
        <v>95</v>
      </c>
      <c r="D136" s="161"/>
      <c r="E136" s="70"/>
      <c r="F136" s="71"/>
      <c r="G136" s="70"/>
      <c r="H136" s="162"/>
      <c r="I136" s="72"/>
      <c r="J136" s="74">
        <f>IF(J$7&lt;=ModelFyEnd, 1, 0)</f>
        <v>1</v>
      </c>
      <c r="K136" s="74">
        <f t="shared" ref="K136:AM136" si="55">IF(K$7&lt;=ModelFyEnd, 1, 0)</f>
        <v>1</v>
      </c>
      <c r="L136" s="74">
        <f t="shared" si="55"/>
        <v>1</v>
      </c>
      <c r="M136" s="74">
        <f t="shared" si="55"/>
        <v>1</v>
      </c>
      <c r="N136" s="74">
        <f t="shared" si="55"/>
        <v>1</v>
      </c>
      <c r="O136" s="74">
        <f t="shared" si="55"/>
        <v>1</v>
      </c>
      <c r="P136" s="74">
        <f t="shared" si="55"/>
        <v>1</v>
      </c>
      <c r="Q136" s="74">
        <f t="shared" si="55"/>
        <v>1</v>
      </c>
      <c r="R136" s="74">
        <f t="shared" si="55"/>
        <v>1</v>
      </c>
      <c r="S136" s="74">
        <f t="shared" si="55"/>
        <v>1</v>
      </c>
      <c r="T136" s="74">
        <f t="shared" si="55"/>
        <v>1</v>
      </c>
      <c r="U136" s="74">
        <f t="shared" si="55"/>
        <v>1</v>
      </c>
      <c r="V136" s="74">
        <f t="shared" si="55"/>
        <v>1</v>
      </c>
      <c r="W136" s="74">
        <f t="shared" si="55"/>
        <v>1</v>
      </c>
      <c r="X136" s="74">
        <f t="shared" si="55"/>
        <v>1</v>
      </c>
      <c r="Y136" s="74">
        <f t="shared" si="55"/>
        <v>1</v>
      </c>
      <c r="Z136" s="74">
        <f t="shared" si="55"/>
        <v>1</v>
      </c>
      <c r="AA136" s="74">
        <f t="shared" si="55"/>
        <v>1</v>
      </c>
      <c r="AB136" s="74">
        <f t="shared" si="55"/>
        <v>1</v>
      </c>
      <c r="AC136" s="74">
        <f t="shared" si="55"/>
        <v>1</v>
      </c>
      <c r="AD136" s="74">
        <f t="shared" si="55"/>
        <v>1</v>
      </c>
      <c r="AE136" s="74">
        <f t="shared" si="55"/>
        <v>1</v>
      </c>
      <c r="AF136" s="74">
        <f t="shared" si="55"/>
        <v>1</v>
      </c>
      <c r="AG136" s="74">
        <f t="shared" si="55"/>
        <v>1</v>
      </c>
      <c r="AH136" s="74">
        <f t="shared" si="55"/>
        <v>1</v>
      </c>
      <c r="AI136" s="74">
        <f t="shared" si="55"/>
        <v>1</v>
      </c>
      <c r="AJ136" s="74">
        <f t="shared" si="55"/>
        <v>1</v>
      </c>
      <c r="AK136" s="74">
        <f t="shared" si="55"/>
        <v>1</v>
      </c>
      <c r="AL136" s="74">
        <f t="shared" si="55"/>
        <v>1</v>
      </c>
      <c r="AM136" s="74">
        <f t="shared" si="55"/>
        <v>1</v>
      </c>
      <c r="AN136" s="74"/>
      <c r="AO136" s="74"/>
      <c r="AP136" s="74"/>
      <c r="AQ136" s="74"/>
      <c r="AR136" s="74"/>
      <c r="AS136" s="74"/>
      <c r="AT136" s="74"/>
      <c r="AU136" s="74"/>
      <c r="AV136" s="74"/>
      <c r="AW136" s="74"/>
      <c r="AX136" s="74"/>
      <c r="AY136" s="74"/>
      <c r="AZ136" s="74"/>
      <c r="BA136" s="74"/>
      <c r="BB136" s="74"/>
      <c r="BC136" s="74"/>
      <c r="BD136" s="74"/>
      <c r="BE136" s="75"/>
      <c r="BF136" s="75"/>
      <c r="BG136" s="75"/>
      <c r="BH136" s="75"/>
    </row>
    <row r="137" spans="1:60">
      <c r="A137" s="9"/>
      <c r="B137" s="9"/>
      <c r="C137" s="9"/>
      <c r="D137" s="16"/>
      <c r="E137" s="9"/>
      <c r="F137" s="34"/>
      <c r="G137" s="9"/>
      <c r="H137" s="16"/>
      <c r="I137" s="9"/>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c r="AI137" s="9"/>
      <c r="AJ137" s="9"/>
      <c r="AK137" s="9"/>
      <c r="AL137" s="9"/>
      <c r="AM137" s="9"/>
      <c r="AN137" s="9"/>
      <c r="AO137" s="9"/>
      <c r="AP137" s="9"/>
      <c r="AQ137" s="9"/>
      <c r="AR137" s="9"/>
      <c r="AS137" s="9"/>
      <c r="AT137" s="9"/>
      <c r="AU137" s="9"/>
      <c r="AV137" s="9"/>
      <c r="AW137" s="9"/>
      <c r="AX137" s="9"/>
      <c r="AY137" s="9"/>
      <c r="AZ137" s="9"/>
      <c r="BA137" s="9"/>
      <c r="BB137" s="9"/>
      <c r="BC137" s="9"/>
      <c r="BD137" s="9"/>
      <c r="BE137" s="9"/>
      <c r="BF137" s="9"/>
      <c r="BG137" s="9"/>
      <c r="BH137" s="9"/>
    </row>
    <row r="138" spans="1:60" ht="22">
      <c r="A138" s="9"/>
      <c r="B138" s="63"/>
      <c r="C138" s="5" t="s">
        <v>96</v>
      </c>
      <c r="D138" s="160" t="s">
        <v>80</v>
      </c>
      <c r="E138" s="11"/>
      <c r="F138" s="76" t="s">
        <v>97</v>
      </c>
      <c r="G138" s="9"/>
      <c r="H138" s="16"/>
      <c r="I138" s="9"/>
      <c r="J138" s="48">
        <f t="shared" ref="J138:AM138" si="56">IF(J130=1, INDEX(yieldnew, MATCH($B125, augnames, 0)), 0)*J135</f>
        <v>0</v>
      </c>
      <c r="K138" s="48">
        <f t="shared" si="56"/>
        <v>0</v>
      </c>
      <c r="L138" s="48">
        <f t="shared" si="56"/>
        <v>0</v>
      </c>
      <c r="M138" s="48">
        <f t="shared" si="56"/>
        <v>0</v>
      </c>
      <c r="N138" s="48">
        <f t="shared" si="56"/>
        <v>0</v>
      </c>
      <c r="O138" s="48">
        <f t="shared" si="56"/>
        <v>0</v>
      </c>
      <c r="P138" s="48">
        <f t="shared" si="56"/>
        <v>0</v>
      </c>
      <c r="Q138" s="48">
        <f t="shared" si="56"/>
        <v>0</v>
      </c>
      <c r="R138" s="48">
        <f t="shared" si="56"/>
        <v>0</v>
      </c>
      <c r="S138" s="48">
        <f t="shared" si="56"/>
        <v>0</v>
      </c>
      <c r="T138" s="48">
        <f t="shared" si="56"/>
        <v>0</v>
      </c>
      <c r="U138" s="48">
        <f t="shared" si="56"/>
        <v>0</v>
      </c>
      <c r="V138" s="48">
        <f t="shared" si="56"/>
        <v>0</v>
      </c>
      <c r="W138" s="48">
        <f t="shared" si="56"/>
        <v>0</v>
      </c>
      <c r="X138" s="48">
        <f t="shared" si="56"/>
        <v>0</v>
      </c>
      <c r="Y138" s="48">
        <f t="shared" si="56"/>
        <v>0</v>
      </c>
      <c r="Z138" s="48">
        <f t="shared" si="56"/>
        <v>0</v>
      </c>
      <c r="AA138" s="48">
        <f t="shared" si="56"/>
        <v>0</v>
      </c>
      <c r="AB138" s="48">
        <f t="shared" si="56"/>
        <v>0</v>
      </c>
      <c r="AC138" s="48">
        <f t="shared" si="56"/>
        <v>0</v>
      </c>
      <c r="AD138" s="48">
        <f t="shared" si="56"/>
        <v>0</v>
      </c>
      <c r="AE138" s="48">
        <f t="shared" si="56"/>
        <v>0</v>
      </c>
      <c r="AF138" s="48">
        <f t="shared" si="56"/>
        <v>0</v>
      </c>
      <c r="AG138" s="48">
        <f t="shared" si="56"/>
        <v>0</v>
      </c>
      <c r="AH138" s="48">
        <f t="shared" si="56"/>
        <v>0</v>
      </c>
      <c r="AI138" s="48">
        <f t="shared" si="56"/>
        <v>0</v>
      </c>
      <c r="AJ138" s="48">
        <f t="shared" si="56"/>
        <v>0</v>
      </c>
      <c r="AK138" s="48">
        <f t="shared" si="56"/>
        <v>0</v>
      </c>
      <c r="AL138" s="48">
        <f t="shared" si="56"/>
        <v>0</v>
      </c>
      <c r="AM138" s="48">
        <f t="shared" si="56"/>
        <v>0</v>
      </c>
      <c r="AN138" s="9"/>
      <c r="AO138" s="9"/>
      <c r="AP138" s="9"/>
      <c r="AQ138" s="9"/>
      <c r="AR138" s="9"/>
      <c r="AS138" s="9"/>
      <c r="AT138" s="9"/>
      <c r="AU138" s="9"/>
      <c r="AV138" s="9"/>
      <c r="AW138" s="9"/>
      <c r="AX138" s="9"/>
      <c r="AY138" s="9"/>
      <c r="AZ138" s="9"/>
      <c r="BA138" s="9"/>
      <c r="BB138" s="9"/>
      <c r="BC138" s="9"/>
      <c r="BD138" s="9"/>
      <c r="BE138" s="9"/>
      <c r="BF138" s="9"/>
      <c r="BG138" s="9"/>
      <c r="BH138" s="9"/>
    </row>
    <row r="139" spans="1:60" ht="22">
      <c r="A139" s="9"/>
      <c r="B139" s="63"/>
      <c r="C139" s="5" t="s">
        <v>98</v>
      </c>
      <c r="D139" s="160" t="str">
        <f>baseyear</f>
        <v>FY$24</v>
      </c>
      <c r="E139" s="11"/>
      <c r="F139" s="77" t="str">
        <f>IF(H141=0,"",INDEX($J$7:$AM$7,1,MATCH(1,$J133:$AM133,0)))</f>
        <v/>
      </c>
      <c r="G139" s="9"/>
      <c r="H139" s="16"/>
      <c r="I139" s="9"/>
      <c r="J139" s="48" cm="1">
        <f t="array" ref="J139">IF(J133=0,0,INDEX(Capitalexpenditure,MATCH($B125,augnames,0),J133))</f>
        <v>0</v>
      </c>
      <c r="K139" s="48" cm="1">
        <f t="array" ref="K139">IF(K133=0,0,INDEX(Capitalexpenditure,MATCH($B125,augnames,0),K133))</f>
        <v>0</v>
      </c>
      <c r="L139" s="48" cm="1">
        <f t="array" ref="L139">IF(L133=0,0,INDEX(Capitalexpenditure,MATCH($B125,augnames,0),L133))</f>
        <v>0</v>
      </c>
      <c r="M139" s="48" cm="1">
        <f t="array" ref="M139">IF(M133=0,0,INDEX(Capitalexpenditure,MATCH($B125,augnames,0),M133))</f>
        <v>0</v>
      </c>
      <c r="N139" s="48" cm="1">
        <f t="array" ref="N139">IF(N133=0,0,INDEX(Capitalexpenditure,MATCH($B125,augnames,0),N133))</f>
        <v>0</v>
      </c>
      <c r="O139" s="48" cm="1">
        <f t="array" ref="O139">IF(O133=0,0,INDEX(Capitalexpenditure,MATCH($B125,augnames,0),O133))</f>
        <v>0</v>
      </c>
      <c r="P139" s="48" cm="1">
        <f t="array" ref="P139">IF(P133=0,0,INDEX(Capitalexpenditure,MATCH($B125,augnames,0),P133))</f>
        <v>0</v>
      </c>
      <c r="Q139" s="48" cm="1">
        <f t="array" ref="Q139">IF(Q133=0,0,INDEX(Capitalexpenditure,MATCH($B125,augnames,0),Q133))</f>
        <v>0</v>
      </c>
      <c r="R139" s="48" cm="1">
        <f t="array" ref="R139">IF(R133=0,0,INDEX(Capitalexpenditure,MATCH($B125,augnames,0),R133))</f>
        <v>0</v>
      </c>
      <c r="S139" s="48" cm="1">
        <f t="array" ref="S139">IF(S133=0,0,INDEX(Capitalexpenditure,MATCH($B125,augnames,0),S133))</f>
        <v>0</v>
      </c>
      <c r="T139" s="48" cm="1">
        <f t="array" ref="T139">IF(T133=0,0,INDEX(Capitalexpenditure,MATCH($B125,augnames,0),T133))</f>
        <v>0</v>
      </c>
      <c r="U139" s="48" cm="1">
        <f t="array" ref="U139">IF(U133=0,0,INDEX(Capitalexpenditure,MATCH($B125,augnames,0),U133))</f>
        <v>0</v>
      </c>
      <c r="V139" s="48" cm="1">
        <f t="array" ref="V139">IF(V133=0,0,INDEX(Capitalexpenditure,MATCH($B125,augnames,0),V133))</f>
        <v>0</v>
      </c>
      <c r="W139" s="48" cm="1">
        <f t="array" ref="W139">IF(W133=0,0,INDEX(Capitalexpenditure,MATCH($B125,augnames,0),W133))</f>
        <v>0</v>
      </c>
      <c r="X139" s="48" cm="1">
        <f t="array" ref="X139">IF(X133=0,0,INDEX(Capitalexpenditure,MATCH($B125,augnames,0),X133))</f>
        <v>0</v>
      </c>
      <c r="Y139" s="48" cm="1">
        <f t="array" ref="Y139">IF(Y133=0,0,INDEX(Capitalexpenditure,MATCH($B125,augnames,0),Y133))</f>
        <v>0</v>
      </c>
      <c r="Z139" s="48" cm="1">
        <f t="array" ref="Z139">IF(Z133=0,0,INDEX(Capitalexpenditure,MATCH($B125,augnames,0),Z133))</f>
        <v>0</v>
      </c>
      <c r="AA139" s="48" cm="1">
        <f t="array" ref="AA139">IF(AA133=0,0,INDEX(Capitalexpenditure,MATCH($B125,augnames,0),AA133))</f>
        <v>0</v>
      </c>
      <c r="AB139" s="48" cm="1">
        <f t="array" ref="AB139">IF(AB133=0,0,INDEX(Capitalexpenditure,MATCH($B125,augnames,0),AB133))</f>
        <v>0</v>
      </c>
      <c r="AC139" s="48" cm="1">
        <f t="array" ref="AC139">IF(AC133=0,0,INDEX(Capitalexpenditure,MATCH($B125,augnames,0),AC133))</f>
        <v>0</v>
      </c>
      <c r="AD139" s="48" cm="1">
        <f t="array" ref="AD139">IF(AD133=0,0,INDEX(Capitalexpenditure,MATCH($B125,augnames,0),AD133))</f>
        <v>0</v>
      </c>
      <c r="AE139" s="48" cm="1">
        <f t="array" ref="AE139">IF(AE133=0,0,INDEX(Capitalexpenditure,MATCH($B125,augnames,0),AE133))</f>
        <v>0</v>
      </c>
      <c r="AF139" s="48" cm="1">
        <f t="array" ref="AF139">IF(AF133=0,0,INDEX(Capitalexpenditure,MATCH($B125,augnames,0),AF133))</f>
        <v>0</v>
      </c>
      <c r="AG139" s="48" cm="1">
        <f t="array" ref="AG139">IF(AG133=0,0,INDEX(Capitalexpenditure,MATCH($B125,augnames,0),AG133))</f>
        <v>0</v>
      </c>
      <c r="AH139" s="48" cm="1">
        <f t="array" ref="AH139">IF(AH133=0,0,INDEX(Capitalexpenditure,MATCH($B125,augnames,0),AH133))</f>
        <v>0</v>
      </c>
      <c r="AI139" s="48" cm="1">
        <f t="array" ref="AI139">IF(AI133=0,0,INDEX(Capitalexpenditure,MATCH($B125,augnames,0),AI133))</f>
        <v>0</v>
      </c>
      <c r="AJ139" s="48" cm="1">
        <f t="array" ref="AJ139">IF(AJ133=0,0,INDEX(Capitalexpenditure,MATCH($B125,augnames,0),AJ133))</f>
        <v>0</v>
      </c>
      <c r="AK139" s="48" cm="1">
        <f t="array" ref="AK139">IF(AK133=0,0,INDEX(Capitalexpenditure,MATCH($B125,augnames,0),AK133))</f>
        <v>0</v>
      </c>
      <c r="AL139" s="48" cm="1">
        <f t="array" ref="AL139">IF(AL133=0,0,INDEX(Capitalexpenditure,MATCH($B125,augnames,0),AL133))</f>
        <v>0</v>
      </c>
      <c r="AM139" s="48" cm="1">
        <f t="array" ref="AM139">IF(AM133=0,0,INDEX(Capitalexpenditure,MATCH($B125,augnames,0),AM133))</f>
        <v>0</v>
      </c>
      <c r="AN139" s="9"/>
      <c r="AO139" s="9"/>
      <c r="AP139" s="9"/>
      <c r="AQ139" s="9"/>
      <c r="AR139" s="9"/>
      <c r="AS139" s="9"/>
      <c r="AT139" s="9"/>
      <c r="AU139" s="9"/>
      <c r="AV139" s="9"/>
      <c r="AW139" s="9"/>
      <c r="AX139" s="9"/>
      <c r="AY139" s="9"/>
      <c r="AZ139" s="9"/>
      <c r="BA139" s="9"/>
      <c r="BB139" s="9"/>
      <c r="BC139" s="9"/>
      <c r="BD139" s="9"/>
      <c r="BE139" s="9"/>
      <c r="BF139" s="9"/>
      <c r="BG139" s="9"/>
      <c r="BH139" s="9"/>
    </row>
    <row r="140" spans="1:60" ht="22">
      <c r="A140" s="9"/>
      <c r="B140" s="63"/>
      <c r="C140" s="5" t="s">
        <v>99</v>
      </c>
      <c r="D140" s="160" t="str">
        <f>baseyear</f>
        <v>FY$24</v>
      </c>
      <c r="E140" s="11"/>
      <c r="F140" s="64"/>
      <c r="G140" s="9"/>
      <c r="H140" s="16"/>
      <c r="I140" s="9"/>
      <c r="J140" s="48">
        <f t="shared" ref="J140:AM140" si="57">IF(J130=1,INDEX(Operatingexpenditure,MATCH($B125,augnames,0),J134),0)</f>
        <v>0</v>
      </c>
      <c r="K140" s="48">
        <f t="shared" si="57"/>
        <v>0</v>
      </c>
      <c r="L140" s="48">
        <f t="shared" si="57"/>
        <v>0</v>
      </c>
      <c r="M140" s="48">
        <f t="shared" si="57"/>
        <v>0</v>
      </c>
      <c r="N140" s="48">
        <f t="shared" si="57"/>
        <v>0</v>
      </c>
      <c r="O140" s="48">
        <f t="shared" si="57"/>
        <v>0</v>
      </c>
      <c r="P140" s="48">
        <f t="shared" si="57"/>
        <v>0</v>
      </c>
      <c r="Q140" s="48">
        <f t="shared" si="57"/>
        <v>0</v>
      </c>
      <c r="R140" s="48">
        <f t="shared" si="57"/>
        <v>0</v>
      </c>
      <c r="S140" s="48">
        <f t="shared" si="57"/>
        <v>0</v>
      </c>
      <c r="T140" s="48">
        <f t="shared" si="57"/>
        <v>0</v>
      </c>
      <c r="U140" s="48">
        <f t="shared" si="57"/>
        <v>0</v>
      </c>
      <c r="V140" s="48">
        <f t="shared" si="57"/>
        <v>0</v>
      </c>
      <c r="W140" s="48">
        <f t="shared" si="57"/>
        <v>0</v>
      </c>
      <c r="X140" s="48">
        <f t="shared" si="57"/>
        <v>0</v>
      </c>
      <c r="Y140" s="48">
        <f t="shared" si="57"/>
        <v>0</v>
      </c>
      <c r="Z140" s="48">
        <f t="shared" si="57"/>
        <v>0</v>
      </c>
      <c r="AA140" s="48">
        <f t="shared" si="57"/>
        <v>0</v>
      </c>
      <c r="AB140" s="48">
        <f t="shared" si="57"/>
        <v>0</v>
      </c>
      <c r="AC140" s="48">
        <f t="shared" si="57"/>
        <v>0</v>
      </c>
      <c r="AD140" s="48">
        <f t="shared" si="57"/>
        <v>0</v>
      </c>
      <c r="AE140" s="48">
        <f t="shared" si="57"/>
        <v>0</v>
      </c>
      <c r="AF140" s="48">
        <f t="shared" si="57"/>
        <v>0</v>
      </c>
      <c r="AG140" s="48">
        <f t="shared" si="57"/>
        <v>0</v>
      </c>
      <c r="AH140" s="48">
        <f t="shared" si="57"/>
        <v>0</v>
      </c>
      <c r="AI140" s="48">
        <f t="shared" si="57"/>
        <v>0</v>
      </c>
      <c r="AJ140" s="48">
        <f t="shared" si="57"/>
        <v>0</v>
      </c>
      <c r="AK140" s="48">
        <f t="shared" si="57"/>
        <v>0</v>
      </c>
      <c r="AL140" s="48">
        <f t="shared" si="57"/>
        <v>0</v>
      </c>
      <c r="AM140" s="48">
        <f t="shared" si="57"/>
        <v>0</v>
      </c>
      <c r="AN140" s="9"/>
      <c r="AO140" s="9"/>
      <c r="AP140" s="9"/>
      <c r="AQ140" s="9"/>
      <c r="AR140" s="9"/>
      <c r="AS140" s="9"/>
      <c r="AT140" s="9"/>
      <c r="AU140" s="9"/>
      <c r="AV140" s="9"/>
      <c r="AW140" s="9"/>
      <c r="AX140" s="9"/>
      <c r="AY140" s="9"/>
      <c r="AZ140" s="9"/>
      <c r="BA140" s="9"/>
      <c r="BB140" s="9"/>
      <c r="BC140" s="9"/>
      <c r="BD140" s="9"/>
      <c r="BE140" s="9"/>
      <c r="BF140" s="9"/>
      <c r="BG140" s="9"/>
      <c r="BH140" s="9"/>
    </row>
    <row r="141" spans="1:60" s="59" customFormat="1" ht="22">
      <c r="A141" s="10"/>
      <c r="B141" s="66"/>
      <c r="C141" s="59" t="str">
        <f>"Total expenditure: "&amp;B125</f>
        <v>Total expenditure: Augmentation 4 name</v>
      </c>
      <c r="D141" s="163" t="str">
        <f>baseyear</f>
        <v>FY$24</v>
      </c>
      <c r="E141" s="78"/>
      <c r="F141" s="64"/>
      <c r="G141" s="10"/>
      <c r="H141" s="169">
        <f>J141+NPV(discountrate, K141:AM141)</f>
        <v>0</v>
      </c>
      <c r="I141" s="10"/>
      <c r="J141" s="65">
        <f>IF(J136=1, SUM(J139:J140), 0)</f>
        <v>0</v>
      </c>
      <c r="K141" s="65">
        <f t="shared" ref="K141:AM141" si="58">IF(K136=1, SUM(K139:K140), 0)</f>
        <v>0</v>
      </c>
      <c r="L141" s="65">
        <f t="shared" si="58"/>
        <v>0</v>
      </c>
      <c r="M141" s="65">
        <f t="shared" si="58"/>
        <v>0</v>
      </c>
      <c r="N141" s="65">
        <f t="shared" si="58"/>
        <v>0</v>
      </c>
      <c r="O141" s="65">
        <f t="shared" si="58"/>
        <v>0</v>
      </c>
      <c r="P141" s="65">
        <f t="shared" si="58"/>
        <v>0</v>
      </c>
      <c r="Q141" s="65">
        <f t="shared" si="58"/>
        <v>0</v>
      </c>
      <c r="R141" s="65">
        <f t="shared" si="58"/>
        <v>0</v>
      </c>
      <c r="S141" s="65">
        <f t="shared" si="58"/>
        <v>0</v>
      </c>
      <c r="T141" s="65">
        <f t="shared" si="58"/>
        <v>0</v>
      </c>
      <c r="U141" s="65">
        <f t="shared" si="58"/>
        <v>0</v>
      </c>
      <c r="V141" s="65">
        <f t="shared" si="58"/>
        <v>0</v>
      </c>
      <c r="W141" s="65">
        <f t="shared" si="58"/>
        <v>0</v>
      </c>
      <c r="X141" s="65">
        <f t="shared" si="58"/>
        <v>0</v>
      </c>
      <c r="Y141" s="65">
        <f t="shared" si="58"/>
        <v>0</v>
      </c>
      <c r="Z141" s="65">
        <f t="shared" si="58"/>
        <v>0</v>
      </c>
      <c r="AA141" s="65">
        <f t="shared" si="58"/>
        <v>0</v>
      </c>
      <c r="AB141" s="65">
        <f t="shared" si="58"/>
        <v>0</v>
      </c>
      <c r="AC141" s="65">
        <f t="shared" si="58"/>
        <v>0</v>
      </c>
      <c r="AD141" s="65">
        <f t="shared" si="58"/>
        <v>0</v>
      </c>
      <c r="AE141" s="65">
        <f t="shared" si="58"/>
        <v>0</v>
      </c>
      <c r="AF141" s="65">
        <f t="shared" si="58"/>
        <v>0</v>
      </c>
      <c r="AG141" s="65">
        <f t="shared" si="58"/>
        <v>0</v>
      </c>
      <c r="AH141" s="65">
        <f t="shared" si="58"/>
        <v>0</v>
      </c>
      <c r="AI141" s="65">
        <f t="shared" si="58"/>
        <v>0</v>
      </c>
      <c r="AJ141" s="65">
        <f t="shared" si="58"/>
        <v>0</v>
      </c>
      <c r="AK141" s="65">
        <f t="shared" si="58"/>
        <v>0</v>
      </c>
      <c r="AL141" s="65">
        <f t="shared" si="58"/>
        <v>0</v>
      </c>
      <c r="AM141" s="65">
        <f t="shared" si="58"/>
        <v>0</v>
      </c>
      <c r="AN141" s="10"/>
      <c r="AO141" s="10"/>
      <c r="AP141" s="10"/>
      <c r="AQ141" s="10"/>
      <c r="AR141" s="10"/>
      <c r="AS141" s="10"/>
      <c r="AT141" s="10"/>
      <c r="AU141" s="10"/>
      <c r="AV141" s="10"/>
      <c r="AW141" s="10"/>
      <c r="AX141" s="10"/>
      <c r="AY141" s="10"/>
      <c r="AZ141" s="10"/>
      <c r="BA141" s="10"/>
      <c r="BB141" s="10"/>
      <c r="BC141" s="10"/>
      <c r="BD141" s="10"/>
      <c r="BE141" s="10"/>
      <c r="BF141" s="10"/>
      <c r="BG141" s="10"/>
      <c r="BH141" s="10"/>
    </row>
    <row r="142" spans="1:60">
      <c r="A142" s="9"/>
      <c r="B142" s="9"/>
      <c r="C142" s="9"/>
      <c r="D142" s="16"/>
      <c r="E142" s="9"/>
      <c r="F142" s="34"/>
      <c r="G142" s="9"/>
      <c r="H142" s="16"/>
      <c r="I142" s="9"/>
      <c r="J142" s="9"/>
      <c r="K142" s="9"/>
      <c r="L142" s="9"/>
      <c r="M142" s="9"/>
      <c r="N142" s="9"/>
      <c r="O142" s="9"/>
      <c r="P142" s="9"/>
      <c r="Q142" s="9"/>
      <c r="R142" s="9"/>
      <c r="S142" s="9"/>
      <c r="T142" s="9"/>
      <c r="U142" s="9"/>
      <c r="V142" s="9"/>
      <c r="W142" s="9"/>
      <c r="X142" s="9"/>
      <c r="Y142" s="9"/>
      <c r="Z142" s="9"/>
      <c r="AA142" s="9"/>
      <c r="AB142" s="9"/>
      <c r="AC142" s="9"/>
      <c r="AD142" s="9"/>
      <c r="AE142" s="9"/>
      <c r="AF142" s="9"/>
      <c r="AG142" s="9"/>
      <c r="AH142" s="9"/>
      <c r="AI142" s="9"/>
      <c r="AJ142" s="9"/>
      <c r="AK142" s="9"/>
      <c r="AL142" s="9"/>
      <c r="AM142" s="9"/>
      <c r="AN142" s="9"/>
      <c r="AO142" s="9"/>
      <c r="AP142" s="9"/>
      <c r="AQ142" s="9"/>
      <c r="AR142" s="9"/>
      <c r="AS142" s="9"/>
      <c r="AT142" s="9"/>
      <c r="AU142" s="9"/>
      <c r="AV142" s="9"/>
      <c r="AW142" s="9"/>
      <c r="AX142" s="9"/>
      <c r="AY142" s="9"/>
      <c r="AZ142" s="9"/>
      <c r="BA142" s="9"/>
      <c r="BB142" s="9"/>
      <c r="BC142" s="9"/>
      <c r="BD142" s="9"/>
      <c r="BE142" s="9"/>
      <c r="BF142" s="9"/>
      <c r="BG142" s="9"/>
      <c r="BH142" s="9"/>
    </row>
    <row r="143" spans="1:60" ht="22">
      <c r="A143" s="9"/>
      <c r="B143" s="66" t="str">
        <f>aug5_name</f>
        <v>Augmentation 5 name</v>
      </c>
      <c r="D143" s="16"/>
      <c r="E143" s="9"/>
      <c r="F143" s="34"/>
      <c r="G143" s="9"/>
      <c r="H143" s="16"/>
      <c r="I143" s="9"/>
      <c r="J143" s="9"/>
      <c r="K143" s="9"/>
      <c r="L143" s="9"/>
      <c r="M143" s="9"/>
      <c r="N143" s="9"/>
      <c r="O143" s="9"/>
      <c r="P143" s="9"/>
      <c r="Q143" s="9"/>
      <c r="R143" s="9"/>
      <c r="S143" s="9"/>
      <c r="T143" s="9"/>
      <c r="U143" s="9"/>
      <c r="V143" s="9"/>
      <c r="W143" s="9"/>
      <c r="X143" s="9"/>
      <c r="Y143" s="9"/>
      <c r="Z143" s="9"/>
      <c r="AA143" s="9"/>
      <c r="AB143" s="9"/>
      <c r="AC143" s="9"/>
      <c r="AD143" s="9"/>
      <c r="AE143" s="9"/>
      <c r="AF143" s="9"/>
      <c r="AG143" s="9"/>
      <c r="AH143" s="9"/>
      <c r="AI143" s="9"/>
      <c r="AJ143" s="9"/>
      <c r="AK143" s="9"/>
      <c r="AL143" s="9"/>
      <c r="AM143" s="9"/>
      <c r="AN143" s="9"/>
      <c r="AO143" s="9"/>
      <c r="AP143" s="9"/>
      <c r="AQ143" s="9"/>
      <c r="AR143" s="9"/>
      <c r="AS143" s="9"/>
      <c r="AT143" s="9"/>
      <c r="AU143" s="9"/>
      <c r="AV143" s="9"/>
      <c r="AW143" s="9"/>
      <c r="AX143" s="9"/>
      <c r="AY143" s="9"/>
      <c r="AZ143" s="9"/>
      <c r="BA143" s="9"/>
      <c r="BB143" s="9"/>
      <c r="BC143" s="9"/>
      <c r="BD143" s="9"/>
      <c r="BE143" s="9"/>
      <c r="BF143" s="9"/>
      <c r="BG143" s="9"/>
      <c r="BH143" s="9"/>
    </row>
    <row r="144" spans="1:60">
      <c r="A144" s="9"/>
      <c r="B144" s="9"/>
      <c r="C144" s="9"/>
      <c r="D144" s="16"/>
      <c r="E144" s="9"/>
      <c r="F144" s="34"/>
      <c r="G144" s="9"/>
      <c r="H144" s="16"/>
      <c r="I144" s="9"/>
      <c r="J144" s="9"/>
      <c r="K144" s="9"/>
      <c r="L144" s="9"/>
      <c r="M144" s="9"/>
      <c r="N144" s="9"/>
      <c r="O144" s="9"/>
      <c r="P144" s="9"/>
      <c r="Q144" s="9"/>
      <c r="R144" s="9"/>
      <c r="S144" s="9"/>
      <c r="T144" s="9"/>
      <c r="U144" s="9"/>
      <c r="V144" s="9"/>
      <c r="W144" s="9"/>
      <c r="X144" s="9"/>
      <c r="Y144" s="9"/>
      <c r="Z144" s="9"/>
      <c r="AA144" s="9"/>
      <c r="AB144" s="9"/>
      <c r="AC144" s="9"/>
      <c r="AD144" s="9"/>
      <c r="AE144" s="9"/>
      <c r="AF144" s="9"/>
      <c r="AG144" s="9"/>
      <c r="AH144" s="9"/>
      <c r="AI144" s="9"/>
      <c r="AJ144" s="9"/>
      <c r="AK144" s="9"/>
      <c r="AL144" s="9"/>
      <c r="AM144" s="9"/>
      <c r="AN144" s="9"/>
      <c r="AO144" s="9"/>
      <c r="AP144" s="9"/>
      <c r="AQ144" s="9"/>
      <c r="AR144" s="9"/>
      <c r="AS144" s="9"/>
      <c r="AT144" s="9"/>
      <c r="AU144" s="9"/>
      <c r="AV144" s="9"/>
      <c r="AW144" s="9"/>
      <c r="AX144" s="9"/>
      <c r="AY144" s="9"/>
      <c r="AZ144" s="9"/>
      <c r="BA144" s="9"/>
      <c r="BB144" s="9"/>
      <c r="BC144" s="9"/>
      <c r="BD144" s="9"/>
      <c r="BE144" s="9"/>
      <c r="BF144" s="9"/>
      <c r="BG144" s="9"/>
      <c r="BH144" s="9"/>
    </row>
    <row r="145" spans="1:60" ht="22">
      <c r="A145" s="9"/>
      <c r="B145" s="63"/>
      <c r="C145" s="5" t="s">
        <v>87</v>
      </c>
      <c r="D145" s="160" t="s">
        <v>80</v>
      </c>
      <c r="E145" s="11"/>
      <c r="F145" s="64"/>
      <c r="G145" s="9"/>
      <c r="H145" s="16"/>
      <c r="I145" s="9"/>
      <c r="J145" s="48">
        <f t="shared" ref="J145:AM145" si="59">J127+J138</f>
        <v>0</v>
      </c>
      <c r="K145" s="48">
        <f t="shared" si="59"/>
        <v>0</v>
      </c>
      <c r="L145" s="48">
        <f t="shared" si="59"/>
        <v>0</v>
      </c>
      <c r="M145" s="48">
        <f t="shared" si="59"/>
        <v>0</v>
      </c>
      <c r="N145" s="48">
        <f t="shared" si="59"/>
        <v>0</v>
      </c>
      <c r="O145" s="48">
        <f t="shared" si="59"/>
        <v>0</v>
      </c>
      <c r="P145" s="48">
        <f t="shared" si="59"/>
        <v>0</v>
      </c>
      <c r="Q145" s="48">
        <f t="shared" si="59"/>
        <v>0</v>
      </c>
      <c r="R145" s="48">
        <f t="shared" si="59"/>
        <v>0</v>
      </c>
      <c r="S145" s="48">
        <f t="shared" si="59"/>
        <v>0</v>
      </c>
      <c r="T145" s="48">
        <f t="shared" si="59"/>
        <v>0</v>
      </c>
      <c r="U145" s="48">
        <f t="shared" si="59"/>
        <v>0</v>
      </c>
      <c r="V145" s="48">
        <f t="shared" si="59"/>
        <v>0</v>
      </c>
      <c r="W145" s="48">
        <f t="shared" si="59"/>
        <v>0</v>
      </c>
      <c r="X145" s="48">
        <f t="shared" si="59"/>
        <v>0</v>
      </c>
      <c r="Y145" s="48">
        <f t="shared" si="59"/>
        <v>0</v>
      </c>
      <c r="Z145" s="48">
        <f t="shared" si="59"/>
        <v>0</v>
      </c>
      <c r="AA145" s="48">
        <f t="shared" si="59"/>
        <v>0</v>
      </c>
      <c r="AB145" s="48">
        <f t="shared" si="59"/>
        <v>0</v>
      </c>
      <c r="AC145" s="48">
        <f t="shared" si="59"/>
        <v>0</v>
      </c>
      <c r="AD145" s="48">
        <f t="shared" si="59"/>
        <v>0</v>
      </c>
      <c r="AE145" s="48">
        <f t="shared" si="59"/>
        <v>0</v>
      </c>
      <c r="AF145" s="48">
        <f t="shared" si="59"/>
        <v>0</v>
      </c>
      <c r="AG145" s="48">
        <f t="shared" si="59"/>
        <v>0</v>
      </c>
      <c r="AH145" s="48">
        <f t="shared" si="59"/>
        <v>0</v>
      </c>
      <c r="AI145" s="48">
        <f t="shared" si="59"/>
        <v>0</v>
      </c>
      <c r="AJ145" s="48">
        <f t="shared" si="59"/>
        <v>0</v>
      </c>
      <c r="AK145" s="48">
        <f t="shared" si="59"/>
        <v>0</v>
      </c>
      <c r="AL145" s="48">
        <f t="shared" si="59"/>
        <v>0</v>
      </c>
      <c r="AM145" s="48">
        <f t="shared" si="59"/>
        <v>0</v>
      </c>
      <c r="AN145" s="9"/>
      <c r="AO145" s="9"/>
      <c r="AP145" s="9"/>
      <c r="AQ145" s="9"/>
      <c r="AR145" s="9"/>
      <c r="AS145" s="9"/>
      <c r="AT145" s="9"/>
      <c r="AU145" s="9"/>
      <c r="AV145" s="9"/>
      <c r="AW145" s="9"/>
      <c r="AX145" s="9"/>
      <c r="AY145" s="9"/>
      <c r="AZ145" s="9"/>
      <c r="BA145" s="9"/>
      <c r="BB145" s="9"/>
      <c r="BC145" s="9"/>
      <c r="BD145" s="9"/>
      <c r="BE145" s="9"/>
      <c r="BF145" s="9"/>
      <c r="BG145" s="9"/>
      <c r="BH145" s="9"/>
    </row>
    <row r="146" spans="1:60">
      <c r="A146" s="9"/>
      <c r="B146" s="9"/>
      <c r="C146" s="67" t="str">
        <f>IF(D146=1, "ERROR build year before start year", "")</f>
        <v/>
      </c>
      <c r="D146" s="73" t="str">
        <f>IF(AND(J157&gt;0,-J149&lt;INDEX(leadtimes,MATCH($B143,augnames,0))), 1, "flag")</f>
        <v>flag</v>
      </c>
      <c r="E146" s="68"/>
      <c r="F146" s="69"/>
      <c r="G146" s="9"/>
      <c r="H146" s="16"/>
      <c r="I146" s="9"/>
      <c r="J146" s="9"/>
      <c r="K146" s="9"/>
      <c r="L146" s="9"/>
      <c r="M146" s="9"/>
      <c r="N146" s="9"/>
      <c r="O146" s="9"/>
      <c r="P146" s="9"/>
      <c r="Q146" s="9"/>
      <c r="R146" s="9"/>
      <c r="S146" s="9"/>
      <c r="T146" s="9"/>
      <c r="U146" s="9"/>
      <c r="V146" s="9"/>
      <c r="W146" s="9"/>
      <c r="X146" s="9"/>
      <c r="Y146" s="9"/>
      <c r="Z146" s="9"/>
      <c r="AA146" s="9"/>
      <c r="AB146" s="9"/>
      <c r="AC146" s="9"/>
      <c r="AD146" s="9"/>
      <c r="AE146" s="9"/>
      <c r="AF146" s="9"/>
      <c r="AG146" s="9"/>
      <c r="AH146" s="9"/>
      <c r="AI146" s="9"/>
      <c r="AJ146" s="9"/>
      <c r="AK146" s="9"/>
      <c r="AL146" s="9"/>
      <c r="AM146" s="9"/>
      <c r="AN146" s="9"/>
      <c r="AO146" s="9"/>
      <c r="AP146" s="9"/>
      <c r="AQ146" s="9"/>
      <c r="AR146" s="9"/>
      <c r="AS146" s="9"/>
      <c r="AT146" s="9"/>
      <c r="AU146" s="9"/>
      <c r="AV146" s="9"/>
      <c r="AW146" s="9"/>
      <c r="AX146" s="9"/>
      <c r="AY146" s="9"/>
      <c r="AZ146" s="9"/>
      <c r="BA146" s="9"/>
      <c r="BB146" s="9"/>
      <c r="BC146" s="9"/>
      <c r="BD146" s="9"/>
      <c r="BE146" s="9"/>
      <c r="BF146" s="9"/>
      <c r="BG146" s="9"/>
      <c r="BH146" s="9"/>
    </row>
    <row r="147" spans="1:60">
      <c r="A147" s="9"/>
      <c r="B147" s="9"/>
      <c r="C147" s="70" t="s">
        <v>88</v>
      </c>
      <c r="D147" s="161"/>
      <c r="E147" s="70"/>
      <c r="F147" s="71"/>
      <c r="G147" s="70"/>
      <c r="H147" s="162"/>
      <c r="I147" s="72"/>
      <c r="J147" s="73">
        <f t="shared" ref="J147:AM147" si="60">IF(J145&gt;J53, 0, 1)</f>
        <v>1</v>
      </c>
      <c r="K147" s="73">
        <f t="shared" si="60"/>
        <v>1</v>
      </c>
      <c r="L147" s="73">
        <f t="shared" si="60"/>
        <v>1</v>
      </c>
      <c r="M147" s="73">
        <f t="shared" si="60"/>
        <v>1</v>
      </c>
      <c r="N147" s="73">
        <f t="shared" si="60"/>
        <v>1</v>
      </c>
      <c r="O147" s="73">
        <f t="shared" si="60"/>
        <v>1</v>
      </c>
      <c r="P147" s="73">
        <f t="shared" si="60"/>
        <v>1</v>
      </c>
      <c r="Q147" s="73">
        <f t="shared" si="60"/>
        <v>1</v>
      </c>
      <c r="R147" s="73">
        <f t="shared" si="60"/>
        <v>1</v>
      </c>
      <c r="S147" s="73">
        <f t="shared" si="60"/>
        <v>1</v>
      </c>
      <c r="T147" s="73">
        <f t="shared" si="60"/>
        <v>1</v>
      </c>
      <c r="U147" s="73">
        <f t="shared" si="60"/>
        <v>1</v>
      </c>
      <c r="V147" s="73">
        <f t="shared" si="60"/>
        <v>1</v>
      </c>
      <c r="W147" s="73">
        <f t="shared" si="60"/>
        <v>1</v>
      </c>
      <c r="X147" s="73">
        <f t="shared" si="60"/>
        <v>1</v>
      </c>
      <c r="Y147" s="73">
        <f t="shared" si="60"/>
        <v>1</v>
      </c>
      <c r="Z147" s="73">
        <f t="shared" si="60"/>
        <v>1</v>
      </c>
      <c r="AA147" s="73">
        <f t="shared" si="60"/>
        <v>1</v>
      </c>
      <c r="AB147" s="73">
        <f t="shared" si="60"/>
        <v>1</v>
      </c>
      <c r="AC147" s="73">
        <f t="shared" si="60"/>
        <v>1</v>
      </c>
      <c r="AD147" s="73">
        <f t="shared" si="60"/>
        <v>1</v>
      </c>
      <c r="AE147" s="73">
        <f t="shared" si="60"/>
        <v>1</v>
      </c>
      <c r="AF147" s="73">
        <f t="shared" si="60"/>
        <v>1</v>
      </c>
      <c r="AG147" s="73">
        <f t="shared" si="60"/>
        <v>1</v>
      </c>
      <c r="AH147" s="73">
        <f t="shared" si="60"/>
        <v>1</v>
      </c>
      <c r="AI147" s="73">
        <f t="shared" si="60"/>
        <v>1</v>
      </c>
      <c r="AJ147" s="73">
        <f t="shared" si="60"/>
        <v>1</v>
      </c>
      <c r="AK147" s="73">
        <f t="shared" si="60"/>
        <v>1</v>
      </c>
      <c r="AL147" s="73">
        <f t="shared" si="60"/>
        <v>1</v>
      </c>
      <c r="AM147" s="73">
        <f t="shared" si="60"/>
        <v>1</v>
      </c>
      <c r="AN147" s="73"/>
      <c r="AO147" s="73"/>
      <c r="AP147" s="73"/>
      <c r="AQ147" s="73"/>
      <c r="AR147" s="73"/>
      <c r="AS147" s="73"/>
      <c r="AT147" s="73"/>
      <c r="AU147" s="73"/>
      <c r="AV147" s="73"/>
      <c r="AW147" s="73"/>
      <c r="AX147" s="73"/>
      <c r="AY147" s="73"/>
      <c r="AZ147" s="73"/>
      <c r="BA147" s="73"/>
      <c r="BB147" s="73"/>
      <c r="BC147" s="73"/>
      <c r="BD147" s="73"/>
      <c r="BE147" s="73"/>
      <c r="BF147" s="73"/>
      <c r="BG147" s="73"/>
      <c r="BH147" s="73"/>
    </row>
    <row r="148" spans="1:60">
      <c r="A148" s="9"/>
      <c r="B148" s="9"/>
      <c r="C148" s="70" t="s">
        <v>89</v>
      </c>
      <c r="D148" s="161"/>
      <c r="E148" s="70"/>
      <c r="F148" s="71"/>
      <c r="G148" s="70"/>
      <c r="H148" s="162"/>
      <c r="I148" s="72"/>
      <c r="J148" s="74">
        <f>IF(SUM($J147:J147)=0,0,1)</f>
        <v>1</v>
      </c>
      <c r="K148" s="74">
        <f>IF(SUM($J147:K147)=0,0,1)</f>
        <v>1</v>
      </c>
      <c r="L148" s="74">
        <f>IF(SUM($J147:L147)=0,0,1)</f>
        <v>1</v>
      </c>
      <c r="M148" s="74">
        <f>IF(SUM($J147:M147)=0,0,1)</f>
        <v>1</v>
      </c>
      <c r="N148" s="74">
        <f>IF(SUM($J147:N147)=0,0,1)</f>
        <v>1</v>
      </c>
      <c r="O148" s="74">
        <f>IF(SUM($J147:O147)=0,0,1)</f>
        <v>1</v>
      </c>
      <c r="P148" s="74">
        <f>IF(SUM($J147:P147)=0,0,1)</f>
        <v>1</v>
      </c>
      <c r="Q148" s="74">
        <f>IF(SUM($J147:Q147)=0,0,1)</f>
        <v>1</v>
      </c>
      <c r="R148" s="74">
        <f>IF(SUM($J147:R147)=0,0,1)</f>
        <v>1</v>
      </c>
      <c r="S148" s="74">
        <f>IF(SUM($J147:S147)=0,0,1)</f>
        <v>1</v>
      </c>
      <c r="T148" s="74">
        <f>IF(SUM($J147:T147)=0,0,1)</f>
        <v>1</v>
      </c>
      <c r="U148" s="74">
        <f>IF(SUM($J147:U147)=0,0,1)</f>
        <v>1</v>
      </c>
      <c r="V148" s="74">
        <f>IF(SUM($J147:V147)=0,0,1)</f>
        <v>1</v>
      </c>
      <c r="W148" s="74">
        <f>IF(SUM($J147:W147)=0,0,1)</f>
        <v>1</v>
      </c>
      <c r="X148" s="74">
        <f>IF(SUM($J147:X147)=0,0,1)</f>
        <v>1</v>
      </c>
      <c r="Y148" s="74">
        <f>IF(SUM($J147:Y147)=0,0,1)</f>
        <v>1</v>
      </c>
      <c r="Z148" s="74">
        <f>IF(SUM($J147:Z147)=0,0,1)</f>
        <v>1</v>
      </c>
      <c r="AA148" s="74">
        <f>IF(SUM($J147:AA147)=0,0,1)</f>
        <v>1</v>
      </c>
      <c r="AB148" s="74">
        <f>IF(SUM($J147:AB147)=0,0,1)</f>
        <v>1</v>
      </c>
      <c r="AC148" s="74">
        <f>IF(SUM($J147:AC147)=0,0,1)</f>
        <v>1</v>
      </c>
      <c r="AD148" s="74">
        <f>IF(SUM($J147:AD147)=0,0,1)</f>
        <v>1</v>
      </c>
      <c r="AE148" s="74">
        <f>IF(SUM($J147:AE147)=0,0,1)</f>
        <v>1</v>
      </c>
      <c r="AF148" s="74">
        <f>IF(SUM($J147:AF147)=0,0,1)</f>
        <v>1</v>
      </c>
      <c r="AG148" s="74">
        <f>IF(SUM($J147:AG147)=0,0,1)</f>
        <v>1</v>
      </c>
      <c r="AH148" s="74">
        <f>IF(SUM($J147:AH147)=0,0,1)</f>
        <v>1</v>
      </c>
      <c r="AI148" s="74">
        <f>IF(SUM($J147:AI147)=0,0,1)</f>
        <v>1</v>
      </c>
      <c r="AJ148" s="74">
        <f>IF(SUM($J147:AJ147)=0,0,1)</f>
        <v>1</v>
      </c>
      <c r="AK148" s="74">
        <f>IF(SUM($J147:AK147)=0,0,1)</f>
        <v>1</v>
      </c>
      <c r="AL148" s="74">
        <f>IF(SUM($J147:AL147)=0,0,1)</f>
        <v>1</v>
      </c>
      <c r="AM148" s="74">
        <f>IF(SUM($J147:AM147)=0,0,1)</f>
        <v>1</v>
      </c>
      <c r="AN148" s="74"/>
      <c r="AO148" s="74"/>
      <c r="AP148" s="74"/>
      <c r="AQ148" s="74"/>
      <c r="AR148" s="74"/>
      <c r="AS148" s="74"/>
      <c r="AT148" s="74"/>
      <c r="AU148" s="74"/>
      <c r="AV148" s="74"/>
      <c r="AW148" s="74"/>
      <c r="AX148" s="74"/>
      <c r="AY148" s="74"/>
      <c r="AZ148" s="74"/>
      <c r="BA148" s="74"/>
      <c r="BB148" s="74"/>
      <c r="BC148" s="74"/>
      <c r="BD148" s="74"/>
      <c r="BE148" s="75"/>
      <c r="BF148" s="75"/>
      <c r="BG148" s="75"/>
      <c r="BH148" s="75"/>
    </row>
    <row r="149" spans="1:60" ht="17.25" customHeight="1">
      <c r="A149" s="9"/>
      <c r="B149" s="9"/>
      <c r="C149" s="70" t="s">
        <v>90</v>
      </c>
      <c r="D149" s="161"/>
      <c r="E149" s="70"/>
      <c r="F149" s="71"/>
      <c r="G149" s="70"/>
      <c r="H149" s="162"/>
      <c r="I149" s="72"/>
      <c r="J149" s="74">
        <f t="shared" ref="J149:AM149" si="61">IF($AM148=0,0,IF(AND(J148=0,J147=0),K149-1,0))</f>
        <v>0</v>
      </c>
      <c r="K149" s="74">
        <f t="shared" si="61"/>
        <v>0</v>
      </c>
      <c r="L149" s="74">
        <f t="shared" si="61"/>
        <v>0</v>
      </c>
      <c r="M149" s="74">
        <f t="shared" si="61"/>
        <v>0</v>
      </c>
      <c r="N149" s="74">
        <f t="shared" si="61"/>
        <v>0</v>
      </c>
      <c r="O149" s="74">
        <f t="shared" si="61"/>
        <v>0</v>
      </c>
      <c r="P149" s="74">
        <f t="shared" si="61"/>
        <v>0</v>
      </c>
      <c r="Q149" s="74">
        <f t="shared" si="61"/>
        <v>0</v>
      </c>
      <c r="R149" s="74">
        <f t="shared" si="61"/>
        <v>0</v>
      </c>
      <c r="S149" s="74">
        <f t="shared" si="61"/>
        <v>0</v>
      </c>
      <c r="T149" s="74">
        <f t="shared" si="61"/>
        <v>0</v>
      </c>
      <c r="U149" s="74">
        <f t="shared" si="61"/>
        <v>0</v>
      </c>
      <c r="V149" s="74">
        <f t="shared" si="61"/>
        <v>0</v>
      </c>
      <c r="W149" s="74">
        <f t="shared" si="61"/>
        <v>0</v>
      </c>
      <c r="X149" s="74">
        <f t="shared" si="61"/>
        <v>0</v>
      </c>
      <c r="Y149" s="74">
        <f t="shared" si="61"/>
        <v>0</v>
      </c>
      <c r="Z149" s="74">
        <f t="shared" si="61"/>
        <v>0</v>
      </c>
      <c r="AA149" s="74">
        <f t="shared" si="61"/>
        <v>0</v>
      </c>
      <c r="AB149" s="74">
        <f t="shared" si="61"/>
        <v>0</v>
      </c>
      <c r="AC149" s="74">
        <f t="shared" si="61"/>
        <v>0</v>
      </c>
      <c r="AD149" s="74">
        <f t="shared" si="61"/>
        <v>0</v>
      </c>
      <c r="AE149" s="74">
        <f t="shared" si="61"/>
        <v>0</v>
      </c>
      <c r="AF149" s="74">
        <f t="shared" si="61"/>
        <v>0</v>
      </c>
      <c r="AG149" s="74">
        <f t="shared" si="61"/>
        <v>0</v>
      </c>
      <c r="AH149" s="74">
        <f t="shared" si="61"/>
        <v>0</v>
      </c>
      <c r="AI149" s="74">
        <f t="shared" si="61"/>
        <v>0</v>
      </c>
      <c r="AJ149" s="74">
        <f t="shared" si="61"/>
        <v>0</v>
      </c>
      <c r="AK149" s="74">
        <f t="shared" si="61"/>
        <v>0</v>
      </c>
      <c r="AL149" s="74">
        <f t="shared" si="61"/>
        <v>0</v>
      </c>
      <c r="AM149" s="74">
        <f t="shared" si="61"/>
        <v>0</v>
      </c>
      <c r="AN149" s="74"/>
      <c r="AO149" s="74"/>
      <c r="AP149" s="74"/>
      <c r="AQ149" s="74"/>
      <c r="AR149" s="74"/>
      <c r="AS149" s="74"/>
      <c r="AT149" s="74"/>
      <c r="AU149" s="74"/>
      <c r="AV149" s="74"/>
      <c r="AW149" s="74"/>
      <c r="AX149" s="74"/>
      <c r="AY149" s="74"/>
      <c r="AZ149" s="74"/>
      <c r="BA149" s="74"/>
      <c r="BB149" s="74"/>
      <c r="BC149" s="74"/>
      <c r="BD149" s="74"/>
      <c r="BE149" s="75"/>
      <c r="BF149" s="75"/>
      <c r="BG149" s="75"/>
      <c r="BH149" s="75"/>
    </row>
    <row r="150" spans="1:60">
      <c r="A150" s="9"/>
      <c r="B150" s="9"/>
      <c r="C150" s="70" t="s">
        <v>91</v>
      </c>
      <c r="D150" s="161"/>
      <c r="E150" s="70"/>
      <c r="F150" s="71"/>
      <c r="G150" s="70"/>
      <c r="H150" s="162"/>
      <c r="I150" s="72"/>
      <c r="J150" s="74">
        <f t="shared" ref="J150:AM150" si="62">IF(ABS(J149)=INDEX(leadtimes,MATCH($B143,augnames,0),1),1,0)</f>
        <v>1</v>
      </c>
      <c r="K150" s="74">
        <f t="shared" si="62"/>
        <v>1</v>
      </c>
      <c r="L150" s="74">
        <f t="shared" si="62"/>
        <v>1</v>
      </c>
      <c r="M150" s="74">
        <f t="shared" si="62"/>
        <v>1</v>
      </c>
      <c r="N150" s="74">
        <f t="shared" si="62"/>
        <v>1</v>
      </c>
      <c r="O150" s="74">
        <f t="shared" si="62"/>
        <v>1</v>
      </c>
      <c r="P150" s="74">
        <f t="shared" si="62"/>
        <v>1</v>
      </c>
      <c r="Q150" s="74">
        <f t="shared" si="62"/>
        <v>1</v>
      </c>
      <c r="R150" s="74">
        <f t="shared" si="62"/>
        <v>1</v>
      </c>
      <c r="S150" s="74">
        <f t="shared" si="62"/>
        <v>1</v>
      </c>
      <c r="T150" s="74">
        <f t="shared" si="62"/>
        <v>1</v>
      </c>
      <c r="U150" s="74">
        <f t="shared" si="62"/>
        <v>1</v>
      </c>
      <c r="V150" s="74">
        <f t="shared" si="62"/>
        <v>1</v>
      </c>
      <c r="W150" s="74">
        <f t="shared" si="62"/>
        <v>1</v>
      </c>
      <c r="X150" s="74">
        <f t="shared" si="62"/>
        <v>1</v>
      </c>
      <c r="Y150" s="74">
        <f t="shared" si="62"/>
        <v>1</v>
      </c>
      <c r="Z150" s="74">
        <f t="shared" si="62"/>
        <v>1</v>
      </c>
      <c r="AA150" s="74">
        <f t="shared" si="62"/>
        <v>1</v>
      </c>
      <c r="AB150" s="74">
        <f t="shared" si="62"/>
        <v>1</v>
      </c>
      <c r="AC150" s="74">
        <f t="shared" si="62"/>
        <v>1</v>
      </c>
      <c r="AD150" s="74">
        <f t="shared" si="62"/>
        <v>1</v>
      </c>
      <c r="AE150" s="74">
        <f t="shared" si="62"/>
        <v>1</v>
      </c>
      <c r="AF150" s="74">
        <f t="shared" si="62"/>
        <v>1</v>
      </c>
      <c r="AG150" s="74">
        <f t="shared" si="62"/>
        <v>1</v>
      </c>
      <c r="AH150" s="74">
        <f t="shared" si="62"/>
        <v>1</v>
      </c>
      <c r="AI150" s="74">
        <f t="shared" si="62"/>
        <v>1</v>
      </c>
      <c r="AJ150" s="74">
        <f t="shared" si="62"/>
        <v>1</v>
      </c>
      <c r="AK150" s="74">
        <f t="shared" si="62"/>
        <v>1</v>
      </c>
      <c r="AL150" s="74">
        <f t="shared" si="62"/>
        <v>1</v>
      </c>
      <c r="AM150" s="74">
        <f t="shared" si="62"/>
        <v>1</v>
      </c>
      <c r="AN150" s="74"/>
      <c r="AO150" s="74"/>
      <c r="AP150" s="74"/>
      <c r="AQ150" s="74"/>
      <c r="AR150" s="74"/>
      <c r="AS150" s="74"/>
      <c r="AT150" s="74"/>
      <c r="AU150" s="74"/>
      <c r="AV150" s="74"/>
      <c r="AW150" s="74"/>
      <c r="AX150" s="74"/>
      <c r="AY150" s="74"/>
      <c r="AZ150" s="74"/>
      <c r="BA150" s="74"/>
      <c r="BB150" s="74"/>
      <c r="BC150" s="74"/>
      <c r="BD150" s="74"/>
      <c r="BE150" s="75"/>
      <c r="BF150" s="75"/>
      <c r="BG150" s="75"/>
      <c r="BH150" s="75"/>
    </row>
    <row r="151" spans="1:60">
      <c r="A151" s="9"/>
      <c r="B151" s="9"/>
      <c r="C151" s="70" t="s">
        <v>92</v>
      </c>
      <c r="D151" s="161"/>
      <c r="E151" s="70"/>
      <c r="F151" s="71"/>
      <c r="G151" s="70"/>
      <c r="H151" s="162"/>
      <c r="I151" s="72"/>
      <c r="J151" s="74">
        <f>IF(SUM($J150:J150)=1,1,0)+I151</f>
        <v>1</v>
      </c>
      <c r="K151" s="74">
        <f>IF(SUM($J150:K150)=1,1,0)+J151</f>
        <v>1</v>
      </c>
      <c r="L151" s="74">
        <f>IF(SUM($J150:L150)=1,1,0)+K151</f>
        <v>1</v>
      </c>
      <c r="M151" s="74">
        <f>IF(SUM($J150:M150)=1,1,0)+L151</f>
        <v>1</v>
      </c>
      <c r="N151" s="74">
        <f>IF(SUM($J150:N150)=1,1,0)+M151</f>
        <v>1</v>
      </c>
      <c r="O151" s="74">
        <f>IF(SUM($J150:O150)=1,1,0)+N151</f>
        <v>1</v>
      </c>
      <c r="P151" s="74">
        <f>IF(SUM($J150:P150)=1,1,0)+O151</f>
        <v>1</v>
      </c>
      <c r="Q151" s="74">
        <f>IF(SUM($J150:Q150)=1,1,0)+P151</f>
        <v>1</v>
      </c>
      <c r="R151" s="74">
        <f>IF(SUM($J150:R150)=1,1,0)+Q151</f>
        <v>1</v>
      </c>
      <c r="S151" s="74">
        <f>IF(SUM($J150:S150)=1,1,0)+R151</f>
        <v>1</v>
      </c>
      <c r="T151" s="74">
        <f>IF(SUM($J150:T150)=1,1,0)+S151</f>
        <v>1</v>
      </c>
      <c r="U151" s="74">
        <f>IF(SUM($J150:U150)=1,1,0)+T151</f>
        <v>1</v>
      </c>
      <c r="V151" s="74">
        <f>IF(SUM($J150:V150)=1,1,0)+U151</f>
        <v>1</v>
      </c>
      <c r="W151" s="74">
        <f>IF(SUM($J150:W150)=1,1,0)+V151</f>
        <v>1</v>
      </c>
      <c r="X151" s="74">
        <f>IF(SUM($J150:X150)=1,1,0)+W151</f>
        <v>1</v>
      </c>
      <c r="Y151" s="74">
        <f>IF(SUM($J150:Y150)=1,1,0)+X151</f>
        <v>1</v>
      </c>
      <c r="Z151" s="74">
        <f>IF(SUM($J150:Z150)=1,1,0)+Y151</f>
        <v>1</v>
      </c>
      <c r="AA151" s="74">
        <f>IF(SUM($J150:AA150)=1,1,0)+Z151</f>
        <v>1</v>
      </c>
      <c r="AB151" s="74">
        <f>IF(SUM($J150:AB150)=1,1,0)+AA151</f>
        <v>1</v>
      </c>
      <c r="AC151" s="74">
        <f>IF(SUM($J150:AC150)=1,1,0)+AB151</f>
        <v>1</v>
      </c>
      <c r="AD151" s="74">
        <f>IF(SUM($J150:AD150)=1,1,0)+AC151</f>
        <v>1</v>
      </c>
      <c r="AE151" s="74">
        <f>IF(SUM($J150:AE150)=1,1,0)+AD151</f>
        <v>1</v>
      </c>
      <c r="AF151" s="74">
        <f>IF(SUM($J150:AF150)=1,1,0)+AE151</f>
        <v>1</v>
      </c>
      <c r="AG151" s="74">
        <f>IF(SUM($J150:AG150)=1,1,0)+AF151</f>
        <v>1</v>
      </c>
      <c r="AH151" s="74">
        <f>IF(SUM($J150:AH150)=1,1,0)+AG151</f>
        <v>1</v>
      </c>
      <c r="AI151" s="74">
        <f>IF(SUM($J150:AI150)=1,1,0)+AH151</f>
        <v>1</v>
      </c>
      <c r="AJ151" s="74">
        <f>IF(SUM($J150:AJ150)=1,1,0)+AI151</f>
        <v>1</v>
      </c>
      <c r="AK151" s="74">
        <f>IF(SUM($J150:AK150)=1,1,0)+AJ151</f>
        <v>1</v>
      </c>
      <c r="AL151" s="74">
        <f>IF(SUM($J150:AL150)=1,1,0)+AK151</f>
        <v>1</v>
      </c>
      <c r="AM151" s="74">
        <f>IF(SUM($J150:AM150)=1,1,0)+AL151</f>
        <v>1</v>
      </c>
      <c r="AN151" s="74"/>
      <c r="AO151" s="74"/>
      <c r="AP151" s="74"/>
      <c r="AQ151" s="74"/>
      <c r="AR151" s="74"/>
      <c r="AS151" s="74"/>
      <c r="AT151" s="74"/>
      <c r="AU151" s="74"/>
      <c r="AV151" s="74"/>
      <c r="AW151" s="74"/>
      <c r="AX151" s="74"/>
      <c r="AY151" s="74"/>
      <c r="AZ151" s="74"/>
      <c r="BA151" s="74"/>
      <c r="BB151" s="74"/>
      <c r="BC151" s="74"/>
      <c r="BD151" s="74"/>
      <c r="BE151" s="75"/>
      <c r="BF151" s="75"/>
      <c r="BG151" s="75"/>
      <c r="BH151" s="75"/>
    </row>
    <row r="152" spans="1:60" ht="15.65" customHeight="1">
      <c r="A152" s="9"/>
      <c r="B152" s="9"/>
      <c r="C152" s="70" t="s">
        <v>93</v>
      </c>
      <c r="D152" s="162"/>
      <c r="E152" s="72"/>
      <c r="F152" s="76"/>
      <c r="G152" s="72"/>
      <c r="H152" s="162"/>
      <c r="I152" s="72"/>
      <c r="J152" s="73">
        <f>SUM($J147:J147)</f>
        <v>1</v>
      </c>
      <c r="K152" s="73">
        <f>SUM($J147:K147)</f>
        <v>2</v>
      </c>
      <c r="L152" s="73">
        <f>SUM($J147:L147)</f>
        <v>3</v>
      </c>
      <c r="M152" s="73">
        <f>SUM($J147:M147)</f>
        <v>4</v>
      </c>
      <c r="N152" s="73">
        <f>SUM($J147:N147)</f>
        <v>5</v>
      </c>
      <c r="O152" s="73">
        <f>SUM($J147:O147)</f>
        <v>6</v>
      </c>
      <c r="P152" s="73">
        <f>SUM($J147:P147)</f>
        <v>7</v>
      </c>
      <c r="Q152" s="73">
        <f>SUM($J147:Q147)</f>
        <v>8</v>
      </c>
      <c r="R152" s="73">
        <f>SUM($J147:R147)</f>
        <v>9</v>
      </c>
      <c r="S152" s="73">
        <f>SUM($J147:S147)</f>
        <v>10</v>
      </c>
      <c r="T152" s="73">
        <f>SUM($J147:T147)</f>
        <v>11</v>
      </c>
      <c r="U152" s="73">
        <f>SUM($J147:U147)</f>
        <v>12</v>
      </c>
      <c r="V152" s="73">
        <f>SUM($J147:V147)</f>
        <v>13</v>
      </c>
      <c r="W152" s="73">
        <f>SUM($J147:W147)</f>
        <v>14</v>
      </c>
      <c r="X152" s="73">
        <f>SUM($J147:X147)</f>
        <v>15</v>
      </c>
      <c r="Y152" s="73">
        <f>SUM($J147:Y147)</f>
        <v>16</v>
      </c>
      <c r="Z152" s="73">
        <f>SUM($J147:Z147)</f>
        <v>17</v>
      </c>
      <c r="AA152" s="73">
        <f>SUM($J147:AA147)</f>
        <v>18</v>
      </c>
      <c r="AB152" s="73">
        <f>SUM($J147:AB147)</f>
        <v>19</v>
      </c>
      <c r="AC152" s="73">
        <f>SUM($J147:AC147)</f>
        <v>20</v>
      </c>
      <c r="AD152" s="73">
        <f>SUM($J147:AD147)</f>
        <v>21</v>
      </c>
      <c r="AE152" s="73">
        <f>SUM($J147:AE147)</f>
        <v>22</v>
      </c>
      <c r="AF152" s="73">
        <f>SUM($J147:AF147)</f>
        <v>23</v>
      </c>
      <c r="AG152" s="73">
        <f>SUM($J147:AG147)</f>
        <v>24</v>
      </c>
      <c r="AH152" s="73">
        <f>SUM($J147:AH147)</f>
        <v>25</v>
      </c>
      <c r="AI152" s="73">
        <f>SUM($J147:AI147)</f>
        <v>26</v>
      </c>
      <c r="AJ152" s="73">
        <f>SUM($J147:AJ147)</f>
        <v>27</v>
      </c>
      <c r="AK152" s="73">
        <f>SUM($J147:AK147)</f>
        <v>28</v>
      </c>
      <c r="AL152" s="73">
        <f>SUM($J147:AL147)</f>
        <v>29</v>
      </c>
      <c r="AM152" s="73">
        <f>SUM($J147:AM147)</f>
        <v>30</v>
      </c>
      <c r="AN152" s="73"/>
      <c r="AO152" s="73"/>
      <c r="AP152" s="73"/>
      <c r="AQ152" s="73"/>
      <c r="AR152" s="73"/>
      <c r="AS152" s="73"/>
      <c r="AT152" s="73"/>
      <c r="AU152" s="73"/>
      <c r="AV152" s="73"/>
      <c r="AW152" s="73"/>
      <c r="AX152" s="73"/>
      <c r="AY152" s="73"/>
      <c r="AZ152" s="73"/>
      <c r="BA152" s="73"/>
      <c r="BB152" s="73"/>
      <c r="BC152" s="73"/>
      <c r="BD152" s="73"/>
      <c r="BE152" s="73"/>
      <c r="BF152" s="73"/>
      <c r="BG152" s="73"/>
      <c r="BH152" s="73"/>
    </row>
    <row r="153" spans="1:60" ht="15.65" customHeight="1">
      <c r="A153" s="9"/>
      <c r="B153" s="9"/>
      <c r="C153" s="70" t="s">
        <v>94</v>
      </c>
      <c r="D153" s="162"/>
      <c r="E153" s="72"/>
      <c r="F153" s="76"/>
      <c r="G153" s="72"/>
      <c r="H153" s="162"/>
      <c r="I153" s="72"/>
      <c r="J153" s="73">
        <f t="shared" ref="J153:AM153" si="63">IF(J152&gt;INDEX(assetlives, MATCH($B143, augnames, 0)), 0, 1)</f>
        <v>0</v>
      </c>
      <c r="K153" s="73">
        <f t="shared" si="63"/>
        <v>0</v>
      </c>
      <c r="L153" s="73">
        <f t="shared" si="63"/>
        <v>0</v>
      </c>
      <c r="M153" s="73">
        <f t="shared" si="63"/>
        <v>0</v>
      </c>
      <c r="N153" s="73">
        <f t="shared" si="63"/>
        <v>0</v>
      </c>
      <c r="O153" s="73">
        <f t="shared" si="63"/>
        <v>0</v>
      </c>
      <c r="P153" s="73">
        <f t="shared" si="63"/>
        <v>0</v>
      </c>
      <c r="Q153" s="73">
        <f t="shared" si="63"/>
        <v>0</v>
      </c>
      <c r="R153" s="73">
        <f t="shared" si="63"/>
        <v>0</v>
      </c>
      <c r="S153" s="73">
        <f t="shared" si="63"/>
        <v>0</v>
      </c>
      <c r="T153" s="73">
        <f t="shared" si="63"/>
        <v>0</v>
      </c>
      <c r="U153" s="73">
        <f t="shared" si="63"/>
        <v>0</v>
      </c>
      <c r="V153" s="73">
        <f t="shared" si="63"/>
        <v>0</v>
      </c>
      <c r="W153" s="73">
        <f t="shared" si="63"/>
        <v>0</v>
      </c>
      <c r="X153" s="73">
        <f t="shared" si="63"/>
        <v>0</v>
      </c>
      <c r="Y153" s="73">
        <f t="shared" si="63"/>
        <v>0</v>
      </c>
      <c r="Z153" s="73">
        <f t="shared" si="63"/>
        <v>0</v>
      </c>
      <c r="AA153" s="73">
        <f t="shared" si="63"/>
        <v>0</v>
      </c>
      <c r="AB153" s="73">
        <f t="shared" si="63"/>
        <v>0</v>
      </c>
      <c r="AC153" s="73">
        <f t="shared" si="63"/>
        <v>0</v>
      </c>
      <c r="AD153" s="73">
        <f t="shared" si="63"/>
        <v>0</v>
      </c>
      <c r="AE153" s="73">
        <f t="shared" si="63"/>
        <v>0</v>
      </c>
      <c r="AF153" s="73">
        <f t="shared" si="63"/>
        <v>0</v>
      </c>
      <c r="AG153" s="73">
        <f t="shared" si="63"/>
        <v>0</v>
      </c>
      <c r="AH153" s="73">
        <f t="shared" si="63"/>
        <v>0</v>
      </c>
      <c r="AI153" s="73">
        <f t="shared" si="63"/>
        <v>0</v>
      </c>
      <c r="AJ153" s="73">
        <f t="shared" si="63"/>
        <v>0</v>
      </c>
      <c r="AK153" s="73">
        <f t="shared" si="63"/>
        <v>0</v>
      </c>
      <c r="AL153" s="73">
        <f t="shared" si="63"/>
        <v>0</v>
      </c>
      <c r="AM153" s="73">
        <f t="shared" si="63"/>
        <v>0</v>
      </c>
      <c r="AN153" s="73"/>
      <c r="AO153" s="73"/>
      <c r="AP153" s="73"/>
      <c r="AQ153" s="73"/>
      <c r="AR153" s="73"/>
      <c r="AS153" s="73"/>
      <c r="AT153" s="73"/>
      <c r="AU153" s="73"/>
      <c r="AV153" s="73"/>
      <c r="AW153" s="73"/>
      <c r="AX153" s="73"/>
      <c r="AY153" s="73"/>
      <c r="AZ153" s="73"/>
      <c r="BA153" s="73"/>
      <c r="BB153" s="73"/>
      <c r="BC153" s="73"/>
      <c r="BD153" s="73"/>
      <c r="BE153" s="73"/>
      <c r="BF153" s="73"/>
      <c r="BG153" s="73"/>
      <c r="BH153" s="73"/>
    </row>
    <row r="154" spans="1:60">
      <c r="A154" s="9"/>
      <c r="B154" s="9"/>
      <c r="C154" s="70" t="s">
        <v>95</v>
      </c>
      <c r="D154" s="161"/>
      <c r="E154" s="70"/>
      <c r="F154" s="71"/>
      <c r="G154" s="70"/>
      <c r="H154" s="162"/>
      <c r="I154" s="72"/>
      <c r="J154" s="74">
        <f>IF(J$7&lt;=ModelFyEnd, 1, 0)</f>
        <v>1</v>
      </c>
      <c r="K154" s="74">
        <f t="shared" ref="K154:AM154" si="64">IF(K$7&lt;=ModelFyEnd, 1, 0)</f>
        <v>1</v>
      </c>
      <c r="L154" s="74">
        <f t="shared" si="64"/>
        <v>1</v>
      </c>
      <c r="M154" s="74">
        <f t="shared" si="64"/>
        <v>1</v>
      </c>
      <c r="N154" s="74">
        <f t="shared" si="64"/>
        <v>1</v>
      </c>
      <c r="O154" s="74">
        <f t="shared" si="64"/>
        <v>1</v>
      </c>
      <c r="P154" s="74">
        <f t="shared" si="64"/>
        <v>1</v>
      </c>
      <c r="Q154" s="74">
        <f t="shared" si="64"/>
        <v>1</v>
      </c>
      <c r="R154" s="74">
        <f t="shared" si="64"/>
        <v>1</v>
      </c>
      <c r="S154" s="74">
        <f t="shared" si="64"/>
        <v>1</v>
      </c>
      <c r="T154" s="74">
        <f t="shared" si="64"/>
        <v>1</v>
      </c>
      <c r="U154" s="74">
        <f t="shared" si="64"/>
        <v>1</v>
      </c>
      <c r="V154" s="74">
        <f t="shared" si="64"/>
        <v>1</v>
      </c>
      <c r="W154" s="74">
        <f t="shared" si="64"/>
        <v>1</v>
      </c>
      <c r="X154" s="74">
        <f t="shared" si="64"/>
        <v>1</v>
      </c>
      <c r="Y154" s="74">
        <f t="shared" si="64"/>
        <v>1</v>
      </c>
      <c r="Z154" s="74">
        <f t="shared" si="64"/>
        <v>1</v>
      </c>
      <c r="AA154" s="74">
        <f t="shared" si="64"/>
        <v>1</v>
      </c>
      <c r="AB154" s="74">
        <f t="shared" si="64"/>
        <v>1</v>
      </c>
      <c r="AC154" s="74">
        <f t="shared" si="64"/>
        <v>1</v>
      </c>
      <c r="AD154" s="74">
        <f t="shared" si="64"/>
        <v>1</v>
      </c>
      <c r="AE154" s="74">
        <f t="shared" si="64"/>
        <v>1</v>
      </c>
      <c r="AF154" s="74">
        <f t="shared" si="64"/>
        <v>1</v>
      </c>
      <c r="AG154" s="74">
        <f t="shared" si="64"/>
        <v>1</v>
      </c>
      <c r="AH154" s="74">
        <f t="shared" si="64"/>
        <v>1</v>
      </c>
      <c r="AI154" s="74">
        <f t="shared" si="64"/>
        <v>1</v>
      </c>
      <c r="AJ154" s="74">
        <f t="shared" si="64"/>
        <v>1</v>
      </c>
      <c r="AK154" s="74">
        <f t="shared" si="64"/>
        <v>1</v>
      </c>
      <c r="AL154" s="74">
        <f t="shared" si="64"/>
        <v>1</v>
      </c>
      <c r="AM154" s="74">
        <f t="shared" si="64"/>
        <v>1</v>
      </c>
      <c r="AN154" s="74"/>
      <c r="AO154" s="74"/>
      <c r="AP154" s="74"/>
      <c r="AQ154" s="74"/>
      <c r="AR154" s="74"/>
      <c r="AS154" s="74"/>
      <c r="AT154" s="74"/>
      <c r="AU154" s="74"/>
      <c r="AV154" s="74"/>
      <c r="AW154" s="74"/>
      <c r="AX154" s="74"/>
      <c r="AY154" s="74"/>
      <c r="AZ154" s="74"/>
      <c r="BA154" s="74"/>
      <c r="BB154" s="74"/>
      <c r="BC154" s="74"/>
      <c r="BD154" s="74"/>
      <c r="BE154" s="75"/>
      <c r="BF154" s="75"/>
      <c r="BG154" s="75"/>
      <c r="BH154" s="75"/>
    </row>
    <row r="155" spans="1:60">
      <c r="A155" s="9"/>
      <c r="B155" s="9"/>
      <c r="C155" s="9"/>
      <c r="D155" s="16"/>
      <c r="E155" s="9"/>
      <c r="F155" s="34"/>
      <c r="G155" s="9"/>
      <c r="H155" s="16"/>
      <c r="I155" s="9"/>
      <c r="J155" s="9"/>
      <c r="K155" s="9"/>
      <c r="L155" s="9"/>
      <c r="M155" s="9"/>
      <c r="N155" s="9"/>
      <c r="O155" s="9"/>
      <c r="P155" s="9"/>
      <c r="Q155" s="9"/>
      <c r="R155" s="9"/>
      <c r="S155" s="9"/>
      <c r="T155" s="9"/>
      <c r="U155" s="9"/>
      <c r="V155" s="9"/>
      <c r="W155" s="9"/>
      <c r="X155" s="9"/>
      <c r="Y155" s="9"/>
      <c r="Z155" s="9"/>
      <c r="AA155" s="9"/>
      <c r="AB155" s="9"/>
      <c r="AC155" s="9"/>
      <c r="AD155" s="9"/>
      <c r="AE155" s="9"/>
      <c r="AF155" s="9"/>
      <c r="AG155" s="9"/>
      <c r="AH155" s="9"/>
      <c r="AI155" s="9"/>
      <c r="AJ155" s="9"/>
      <c r="AK155" s="9"/>
      <c r="AL155" s="9"/>
      <c r="AM155" s="9"/>
      <c r="AN155" s="9"/>
      <c r="AO155" s="9"/>
      <c r="AP155" s="9"/>
      <c r="AQ155" s="9"/>
      <c r="AR155" s="9"/>
      <c r="AS155" s="9"/>
      <c r="AT155" s="9"/>
      <c r="AU155" s="9"/>
      <c r="AV155" s="9"/>
      <c r="AW155" s="9"/>
      <c r="AX155" s="9"/>
      <c r="AY155" s="9"/>
      <c r="AZ155" s="9"/>
      <c r="BA155" s="9"/>
      <c r="BB155" s="9"/>
      <c r="BC155" s="9"/>
      <c r="BD155" s="9"/>
      <c r="BE155" s="9"/>
      <c r="BF155" s="9"/>
      <c r="BG155" s="9"/>
      <c r="BH155" s="9"/>
    </row>
    <row r="156" spans="1:60">
      <c r="A156" s="9"/>
      <c r="B156" s="9"/>
      <c r="C156" s="9" t="s">
        <v>96</v>
      </c>
      <c r="D156" s="16" t="s">
        <v>80</v>
      </c>
      <c r="E156" s="9"/>
      <c r="F156" s="76" t="s">
        <v>97</v>
      </c>
      <c r="G156" s="9"/>
      <c r="H156" s="16"/>
      <c r="I156" s="9"/>
      <c r="J156" s="45">
        <f t="shared" ref="J156:AM156" si="65">IF(J148=1, INDEX(yieldnew, MATCH($B143, augnames, 0)), 0)*J153</f>
        <v>0</v>
      </c>
      <c r="K156" s="45">
        <f t="shared" si="65"/>
        <v>0</v>
      </c>
      <c r="L156" s="45">
        <f t="shared" si="65"/>
        <v>0</v>
      </c>
      <c r="M156" s="45">
        <f t="shared" si="65"/>
        <v>0</v>
      </c>
      <c r="N156" s="45">
        <f t="shared" si="65"/>
        <v>0</v>
      </c>
      <c r="O156" s="45">
        <f t="shared" si="65"/>
        <v>0</v>
      </c>
      <c r="P156" s="45">
        <f t="shared" si="65"/>
        <v>0</v>
      </c>
      <c r="Q156" s="45">
        <f t="shared" si="65"/>
        <v>0</v>
      </c>
      <c r="R156" s="45">
        <f t="shared" si="65"/>
        <v>0</v>
      </c>
      <c r="S156" s="45">
        <f t="shared" si="65"/>
        <v>0</v>
      </c>
      <c r="T156" s="45">
        <f t="shared" si="65"/>
        <v>0</v>
      </c>
      <c r="U156" s="45">
        <f t="shared" si="65"/>
        <v>0</v>
      </c>
      <c r="V156" s="45">
        <f t="shared" si="65"/>
        <v>0</v>
      </c>
      <c r="W156" s="45">
        <f t="shared" si="65"/>
        <v>0</v>
      </c>
      <c r="X156" s="45">
        <f t="shared" si="65"/>
        <v>0</v>
      </c>
      <c r="Y156" s="45">
        <f t="shared" si="65"/>
        <v>0</v>
      </c>
      <c r="Z156" s="45">
        <f t="shared" si="65"/>
        <v>0</v>
      </c>
      <c r="AA156" s="45">
        <f t="shared" si="65"/>
        <v>0</v>
      </c>
      <c r="AB156" s="45">
        <f t="shared" si="65"/>
        <v>0</v>
      </c>
      <c r="AC156" s="45">
        <f t="shared" si="65"/>
        <v>0</v>
      </c>
      <c r="AD156" s="45">
        <f t="shared" si="65"/>
        <v>0</v>
      </c>
      <c r="AE156" s="45">
        <f t="shared" si="65"/>
        <v>0</v>
      </c>
      <c r="AF156" s="45">
        <f t="shared" si="65"/>
        <v>0</v>
      </c>
      <c r="AG156" s="45">
        <f t="shared" si="65"/>
        <v>0</v>
      </c>
      <c r="AH156" s="45">
        <f t="shared" si="65"/>
        <v>0</v>
      </c>
      <c r="AI156" s="45">
        <f t="shared" si="65"/>
        <v>0</v>
      </c>
      <c r="AJ156" s="45">
        <f t="shared" si="65"/>
        <v>0</v>
      </c>
      <c r="AK156" s="45">
        <f t="shared" si="65"/>
        <v>0</v>
      </c>
      <c r="AL156" s="45">
        <f t="shared" si="65"/>
        <v>0</v>
      </c>
      <c r="AM156" s="45">
        <f t="shared" si="65"/>
        <v>0</v>
      </c>
      <c r="AN156" s="62"/>
      <c r="AO156" s="62"/>
      <c r="AP156" s="62"/>
      <c r="AQ156" s="62"/>
      <c r="AR156" s="62"/>
      <c r="AS156" s="62"/>
      <c r="AT156" s="62"/>
      <c r="AU156" s="62"/>
      <c r="AV156" s="62"/>
      <c r="AW156" s="62"/>
      <c r="AX156" s="62"/>
      <c r="AY156" s="62"/>
      <c r="AZ156" s="62"/>
      <c r="BA156" s="62"/>
      <c r="BB156" s="62"/>
      <c r="BC156" s="62"/>
      <c r="BD156" s="62"/>
      <c r="BE156" s="9"/>
      <c r="BF156" s="9"/>
      <c r="BG156" s="9"/>
      <c r="BH156" s="9"/>
    </row>
    <row r="157" spans="1:60" ht="22">
      <c r="A157" s="9"/>
      <c r="B157" s="63"/>
      <c r="C157" s="5" t="s">
        <v>98</v>
      </c>
      <c r="D157" s="160" t="str">
        <f>baseyear</f>
        <v>FY$24</v>
      </c>
      <c r="E157" s="11"/>
      <c r="F157" s="77" t="str">
        <f>IF(H159=0,"",INDEX($J$7:$AM$7,1,MATCH(1,$J151:$AM151,0)))</f>
        <v/>
      </c>
      <c r="G157" s="9"/>
      <c r="H157" s="16"/>
      <c r="I157" s="9"/>
      <c r="J157" s="48" cm="1">
        <f t="array" ref="J157">IF(J151=0,0,INDEX(Capitalexpenditure,MATCH($B143,augnames,0),J151))</f>
        <v>0</v>
      </c>
      <c r="K157" s="48" cm="1">
        <f t="array" ref="K157">IF(K151=0,0,INDEX(Capitalexpenditure,MATCH($B143,augnames,0),K151))</f>
        <v>0</v>
      </c>
      <c r="L157" s="48" cm="1">
        <f t="array" ref="L157">IF(L151=0,0,INDEX(Capitalexpenditure,MATCH($B143,augnames,0),L151))</f>
        <v>0</v>
      </c>
      <c r="M157" s="48" cm="1">
        <f t="array" ref="M157">IF(M151=0,0,INDEX(Capitalexpenditure,MATCH($B143,augnames,0),M151))</f>
        <v>0</v>
      </c>
      <c r="N157" s="48" cm="1">
        <f t="array" ref="N157">IF(N151=0,0,INDEX(Capitalexpenditure,MATCH($B143,augnames,0),N151))</f>
        <v>0</v>
      </c>
      <c r="O157" s="48" cm="1">
        <f t="array" ref="O157">IF(O151=0,0,INDEX(Capitalexpenditure,MATCH($B143,augnames,0),O151))</f>
        <v>0</v>
      </c>
      <c r="P157" s="48" cm="1">
        <f t="array" ref="P157">IF(P151=0,0,INDEX(Capitalexpenditure,MATCH($B143,augnames,0),P151))</f>
        <v>0</v>
      </c>
      <c r="Q157" s="48" cm="1">
        <f t="array" ref="Q157">IF(Q151=0,0,INDEX(Capitalexpenditure,MATCH($B143,augnames,0),Q151))</f>
        <v>0</v>
      </c>
      <c r="R157" s="48" cm="1">
        <f t="array" ref="R157">IF(R151=0,0,INDEX(Capitalexpenditure,MATCH($B143,augnames,0),R151))</f>
        <v>0</v>
      </c>
      <c r="S157" s="48" cm="1">
        <f t="array" ref="S157">IF(S151=0,0,INDEX(Capitalexpenditure,MATCH($B143,augnames,0),S151))</f>
        <v>0</v>
      </c>
      <c r="T157" s="48" cm="1">
        <f t="array" ref="T157">IF(T151=0,0,INDEX(Capitalexpenditure,MATCH($B143,augnames,0),T151))</f>
        <v>0</v>
      </c>
      <c r="U157" s="48" cm="1">
        <f t="array" ref="U157">IF(U151=0,0,INDEX(Capitalexpenditure,MATCH($B143,augnames,0),U151))</f>
        <v>0</v>
      </c>
      <c r="V157" s="48" cm="1">
        <f t="array" ref="V157">IF(V151=0,0,INDEX(Capitalexpenditure,MATCH($B143,augnames,0),V151))</f>
        <v>0</v>
      </c>
      <c r="W157" s="48" cm="1">
        <f t="array" ref="W157">IF(W151=0,0,INDEX(Capitalexpenditure,MATCH($B143,augnames,0),W151))</f>
        <v>0</v>
      </c>
      <c r="X157" s="48" cm="1">
        <f t="array" ref="X157">IF(X151=0,0,INDEX(Capitalexpenditure,MATCH($B143,augnames,0),X151))</f>
        <v>0</v>
      </c>
      <c r="Y157" s="48" cm="1">
        <f t="array" ref="Y157">IF(Y151=0,0,INDEX(Capitalexpenditure,MATCH($B143,augnames,0),Y151))</f>
        <v>0</v>
      </c>
      <c r="Z157" s="48" cm="1">
        <f t="array" ref="Z157">IF(Z151=0,0,INDEX(Capitalexpenditure,MATCH($B143,augnames,0),Z151))</f>
        <v>0</v>
      </c>
      <c r="AA157" s="48" cm="1">
        <f t="array" ref="AA157">IF(AA151=0,0,INDEX(Capitalexpenditure,MATCH($B143,augnames,0),AA151))</f>
        <v>0</v>
      </c>
      <c r="AB157" s="48" cm="1">
        <f t="array" ref="AB157">IF(AB151=0,0,INDEX(Capitalexpenditure,MATCH($B143,augnames,0),AB151))</f>
        <v>0</v>
      </c>
      <c r="AC157" s="48" cm="1">
        <f t="array" ref="AC157">IF(AC151=0,0,INDEX(Capitalexpenditure,MATCH($B143,augnames,0),AC151))</f>
        <v>0</v>
      </c>
      <c r="AD157" s="48" cm="1">
        <f t="array" ref="AD157">IF(AD151=0,0,INDEX(Capitalexpenditure,MATCH($B143,augnames,0),AD151))</f>
        <v>0</v>
      </c>
      <c r="AE157" s="48" cm="1">
        <f t="array" ref="AE157">IF(AE151=0,0,INDEX(Capitalexpenditure,MATCH($B143,augnames,0),AE151))</f>
        <v>0</v>
      </c>
      <c r="AF157" s="48" cm="1">
        <f t="array" ref="AF157">IF(AF151=0,0,INDEX(Capitalexpenditure,MATCH($B143,augnames,0),AF151))</f>
        <v>0</v>
      </c>
      <c r="AG157" s="48" cm="1">
        <f t="array" ref="AG157">IF(AG151=0,0,INDEX(Capitalexpenditure,MATCH($B143,augnames,0),AG151))</f>
        <v>0</v>
      </c>
      <c r="AH157" s="48" cm="1">
        <f t="array" ref="AH157">IF(AH151=0,0,INDEX(Capitalexpenditure,MATCH($B143,augnames,0),AH151))</f>
        <v>0</v>
      </c>
      <c r="AI157" s="48" cm="1">
        <f t="array" ref="AI157">IF(AI151=0,0,INDEX(Capitalexpenditure,MATCH($B143,augnames,0),AI151))</f>
        <v>0</v>
      </c>
      <c r="AJ157" s="48" cm="1">
        <f t="array" ref="AJ157">IF(AJ151=0,0,INDEX(Capitalexpenditure,MATCH($B143,augnames,0),AJ151))</f>
        <v>0</v>
      </c>
      <c r="AK157" s="48" cm="1">
        <f t="array" ref="AK157">IF(AK151=0,0,INDEX(Capitalexpenditure,MATCH($B143,augnames,0),AK151))</f>
        <v>0</v>
      </c>
      <c r="AL157" s="48" cm="1">
        <f t="array" ref="AL157">IF(AL151=0,0,INDEX(Capitalexpenditure,MATCH($B143,augnames,0),AL151))</f>
        <v>0</v>
      </c>
      <c r="AM157" s="48" cm="1">
        <f t="array" ref="AM157">IF(AM151=0,0,INDEX(Capitalexpenditure,MATCH($B143,augnames,0),AM151))</f>
        <v>0</v>
      </c>
      <c r="AN157" s="9"/>
      <c r="AO157" s="9"/>
      <c r="AP157" s="9"/>
      <c r="AQ157" s="9"/>
      <c r="AR157" s="9"/>
      <c r="AS157" s="9"/>
      <c r="AT157" s="9"/>
      <c r="AU157" s="9"/>
      <c r="AV157" s="9"/>
      <c r="AW157" s="9"/>
      <c r="AX157" s="9"/>
      <c r="AY157" s="9"/>
      <c r="AZ157" s="9"/>
      <c r="BA157" s="9"/>
      <c r="BB157" s="9"/>
      <c r="BC157" s="9"/>
      <c r="BD157" s="9"/>
      <c r="BE157" s="9"/>
      <c r="BF157" s="9"/>
      <c r="BG157" s="9"/>
      <c r="BH157" s="9"/>
    </row>
    <row r="158" spans="1:60" ht="22">
      <c r="A158" s="9"/>
      <c r="B158" s="63"/>
      <c r="C158" s="5" t="s">
        <v>99</v>
      </c>
      <c r="D158" s="160" t="str">
        <f>baseyear</f>
        <v>FY$24</v>
      </c>
      <c r="E158" s="11"/>
      <c r="F158" s="64"/>
      <c r="G158" s="9"/>
      <c r="H158" s="16"/>
      <c r="I158" s="9"/>
      <c r="J158" s="48">
        <f t="shared" ref="J158:AM158" si="66">IF(J148=1,INDEX(Operatingexpenditure,MATCH($B143,augnames,0),J152),0)</f>
        <v>0</v>
      </c>
      <c r="K158" s="48">
        <f t="shared" si="66"/>
        <v>0</v>
      </c>
      <c r="L158" s="48">
        <f t="shared" si="66"/>
        <v>0</v>
      </c>
      <c r="M158" s="48">
        <f t="shared" si="66"/>
        <v>0</v>
      </c>
      <c r="N158" s="48">
        <f t="shared" si="66"/>
        <v>0</v>
      </c>
      <c r="O158" s="48">
        <f t="shared" si="66"/>
        <v>0</v>
      </c>
      <c r="P158" s="48">
        <f t="shared" si="66"/>
        <v>0</v>
      </c>
      <c r="Q158" s="48">
        <f t="shared" si="66"/>
        <v>0</v>
      </c>
      <c r="R158" s="48">
        <f t="shared" si="66"/>
        <v>0</v>
      </c>
      <c r="S158" s="48">
        <f t="shared" si="66"/>
        <v>0</v>
      </c>
      <c r="T158" s="48">
        <f t="shared" si="66"/>
        <v>0</v>
      </c>
      <c r="U158" s="48">
        <f t="shared" si="66"/>
        <v>0</v>
      </c>
      <c r="V158" s="48">
        <f t="shared" si="66"/>
        <v>0</v>
      </c>
      <c r="W158" s="48">
        <f t="shared" si="66"/>
        <v>0</v>
      </c>
      <c r="X158" s="48">
        <f t="shared" si="66"/>
        <v>0</v>
      </c>
      <c r="Y158" s="48">
        <f t="shared" si="66"/>
        <v>0</v>
      </c>
      <c r="Z158" s="48">
        <f t="shared" si="66"/>
        <v>0</v>
      </c>
      <c r="AA158" s="48">
        <f t="shared" si="66"/>
        <v>0</v>
      </c>
      <c r="AB158" s="48">
        <f t="shared" si="66"/>
        <v>0</v>
      </c>
      <c r="AC158" s="48">
        <f t="shared" si="66"/>
        <v>0</v>
      </c>
      <c r="AD158" s="48">
        <f t="shared" si="66"/>
        <v>0</v>
      </c>
      <c r="AE158" s="48">
        <f t="shared" si="66"/>
        <v>0</v>
      </c>
      <c r="AF158" s="48">
        <f t="shared" si="66"/>
        <v>0</v>
      </c>
      <c r="AG158" s="48">
        <f t="shared" si="66"/>
        <v>0</v>
      </c>
      <c r="AH158" s="48">
        <f t="shared" si="66"/>
        <v>0</v>
      </c>
      <c r="AI158" s="48">
        <f t="shared" si="66"/>
        <v>0</v>
      </c>
      <c r="AJ158" s="48">
        <f t="shared" si="66"/>
        <v>0</v>
      </c>
      <c r="AK158" s="48">
        <f t="shared" si="66"/>
        <v>0</v>
      </c>
      <c r="AL158" s="48">
        <f t="shared" si="66"/>
        <v>0</v>
      </c>
      <c r="AM158" s="48">
        <f t="shared" si="66"/>
        <v>0</v>
      </c>
      <c r="AN158" s="9"/>
      <c r="AO158" s="9"/>
      <c r="AP158" s="9"/>
      <c r="AQ158" s="9"/>
      <c r="AR158" s="9"/>
      <c r="AS158" s="9"/>
      <c r="AT158" s="9"/>
      <c r="AU158" s="9"/>
      <c r="AV158" s="9"/>
      <c r="AW158" s="9"/>
      <c r="AX158" s="9"/>
      <c r="AY158" s="9"/>
      <c r="AZ158" s="9"/>
      <c r="BA158" s="9"/>
      <c r="BB158" s="9"/>
      <c r="BC158" s="9"/>
      <c r="BD158" s="9"/>
      <c r="BE158" s="9"/>
      <c r="BF158" s="9"/>
      <c r="BG158" s="9"/>
      <c r="BH158" s="9"/>
    </row>
    <row r="159" spans="1:60" s="59" customFormat="1" ht="22">
      <c r="A159" s="10"/>
      <c r="B159" s="66"/>
      <c r="C159" s="59" t="str">
        <f>"Total expenditure: "&amp;B143</f>
        <v>Total expenditure: Augmentation 5 name</v>
      </c>
      <c r="D159" s="163" t="str">
        <f>baseyear</f>
        <v>FY$24</v>
      </c>
      <c r="E159" s="78"/>
      <c r="F159" s="64"/>
      <c r="G159" s="10"/>
      <c r="H159" s="169">
        <f>J159+NPV(discountrate, K159:AM159)</f>
        <v>0</v>
      </c>
      <c r="I159" s="10"/>
      <c r="J159" s="65">
        <f t="shared" ref="J159:AM159" si="67">IF(J154=1, SUM(J157:J158), 0)</f>
        <v>0</v>
      </c>
      <c r="K159" s="65">
        <f t="shared" si="67"/>
        <v>0</v>
      </c>
      <c r="L159" s="65">
        <f t="shared" si="67"/>
        <v>0</v>
      </c>
      <c r="M159" s="65">
        <f t="shared" si="67"/>
        <v>0</v>
      </c>
      <c r="N159" s="65">
        <f t="shared" si="67"/>
        <v>0</v>
      </c>
      <c r="O159" s="65">
        <f t="shared" si="67"/>
        <v>0</v>
      </c>
      <c r="P159" s="65">
        <f t="shared" si="67"/>
        <v>0</v>
      </c>
      <c r="Q159" s="65">
        <f t="shared" si="67"/>
        <v>0</v>
      </c>
      <c r="R159" s="65">
        <f t="shared" si="67"/>
        <v>0</v>
      </c>
      <c r="S159" s="65">
        <f t="shared" si="67"/>
        <v>0</v>
      </c>
      <c r="T159" s="65">
        <f t="shared" si="67"/>
        <v>0</v>
      </c>
      <c r="U159" s="65">
        <f t="shared" si="67"/>
        <v>0</v>
      </c>
      <c r="V159" s="65">
        <f t="shared" si="67"/>
        <v>0</v>
      </c>
      <c r="W159" s="65">
        <f t="shared" si="67"/>
        <v>0</v>
      </c>
      <c r="X159" s="65">
        <f t="shared" si="67"/>
        <v>0</v>
      </c>
      <c r="Y159" s="65">
        <f t="shared" si="67"/>
        <v>0</v>
      </c>
      <c r="Z159" s="65">
        <f t="shared" si="67"/>
        <v>0</v>
      </c>
      <c r="AA159" s="65">
        <f t="shared" si="67"/>
        <v>0</v>
      </c>
      <c r="AB159" s="65">
        <f t="shared" si="67"/>
        <v>0</v>
      </c>
      <c r="AC159" s="65">
        <f t="shared" si="67"/>
        <v>0</v>
      </c>
      <c r="AD159" s="65">
        <f t="shared" si="67"/>
        <v>0</v>
      </c>
      <c r="AE159" s="65">
        <f t="shared" si="67"/>
        <v>0</v>
      </c>
      <c r="AF159" s="65">
        <f t="shared" si="67"/>
        <v>0</v>
      </c>
      <c r="AG159" s="65">
        <f t="shared" si="67"/>
        <v>0</v>
      </c>
      <c r="AH159" s="65">
        <f t="shared" si="67"/>
        <v>0</v>
      </c>
      <c r="AI159" s="65">
        <f t="shared" si="67"/>
        <v>0</v>
      </c>
      <c r="AJ159" s="65">
        <f t="shared" si="67"/>
        <v>0</v>
      </c>
      <c r="AK159" s="65">
        <f t="shared" si="67"/>
        <v>0</v>
      </c>
      <c r="AL159" s="65">
        <f t="shared" si="67"/>
        <v>0</v>
      </c>
      <c r="AM159" s="65">
        <f t="shared" si="67"/>
        <v>0</v>
      </c>
      <c r="AN159" s="10"/>
      <c r="AO159" s="10"/>
      <c r="AP159" s="10"/>
      <c r="AQ159" s="10"/>
      <c r="AR159" s="10"/>
      <c r="AS159" s="10"/>
      <c r="AT159" s="10"/>
      <c r="AU159" s="10"/>
      <c r="AV159" s="10"/>
      <c r="AW159" s="10"/>
      <c r="AX159" s="10"/>
      <c r="AY159" s="10"/>
      <c r="AZ159" s="10"/>
      <c r="BA159" s="10"/>
      <c r="BB159" s="10"/>
      <c r="BC159" s="10"/>
      <c r="BD159" s="10"/>
      <c r="BE159" s="10"/>
      <c r="BF159" s="10"/>
      <c r="BG159" s="10"/>
      <c r="BH159" s="10"/>
    </row>
    <row r="160" spans="1:60">
      <c r="A160" s="9"/>
      <c r="B160" s="9"/>
      <c r="C160" s="9"/>
      <c r="D160" s="16"/>
      <c r="E160" s="9"/>
      <c r="F160" s="34"/>
      <c r="G160" s="9"/>
      <c r="H160" s="16"/>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c r="BB160" s="9"/>
      <c r="BC160" s="9"/>
      <c r="BD160" s="9"/>
      <c r="BE160" s="9"/>
      <c r="BF160" s="9"/>
      <c r="BG160" s="9"/>
      <c r="BH160" s="9"/>
    </row>
    <row r="161" spans="1:60" s="35" customFormat="1" ht="32" thickBot="1">
      <c r="B161" s="139" t="s">
        <v>100</v>
      </c>
      <c r="C161" s="139"/>
      <c r="D161" s="155"/>
      <c r="E161" s="139"/>
      <c r="F161" s="139"/>
      <c r="G161" s="139"/>
      <c r="H161" s="155"/>
      <c r="I161" s="139"/>
      <c r="J161" s="139"/>
      <c r="K161" s="139"/>
      <c r="L161" s="139"/>
      <c r="M161" s="139"/>
      <c r="N161" s="139"/>
      <c r="O161" s="139"/>
      <c r="P161" s="139"/>
      <c r="Q161" s="139"/>
      <c r="R161" s="139"/>
      <c r="S161" s="139"/>
      <c r="T161" s="139"/>
      <c r="U161" s="139"/>
      <c r="V161" s="139"/>
      <c r="W161" s="139"/>
      <c r="X161" s="139"/>
      <c r="Y161" s="139"/>
      <c r="Z161" s="139"/>
      <c r="AA161" s="139"/>
      <c r="AB161" s="139"/>
      <c r="AC161" s="139"/>
      <c r="AD161" s="139"/>
      <c r="AE161" s="139"/>
      <c r="AF161" s="139"/>
      <c r="AG161" s="139"/>
      <c r="AH161" s="139"/>
      <c r="AI161" s="139"/>
      <c r="AJ161" s="139"/>
      <c r="AK161" s="139"/>
      <c r="AL161" s="139"/>
      <c r="AM161" s="215"/>
      <c r="AP161" s="5"/>
      <c r="AQ161" s="5"/>
    </row>
    <row r="162" spans="1:60" ht="31.5">
      <c r="A162" s="9"/>
      <c r="B162" s="40"/>
      <c r="C162" s="40"/>
      <c r="D162" s="153"/>
      <c r="E162" s="40"/>
      <c r="F162" s="41"/>
      <c r="G162" s="40"/>
      <c r="H162" s="153"/>
      <c r="I162" s="40"/>
      <c r="J162" s="40"/>
      <c r="K162" s="40"/>
      <c r="L162" s="40"/>
      <c r="M162" s="40"/>
      <c r="N162" s="40"/>
      <c r="O162" s="40"/>
      <c r="P162" s="40"/>
      <c r="Q162" s="40"/>
      <c r="R162" s="40"/>
      <c r="S162" s="40"/>
      <c r="T162" s="40"/>
      <c r="U162" s="40"/>
      <c r="V162" s="40"/>
      <c r="W162" s="40"/>
      <c r="X162" s="40"/>
      <c r="Y162" s="40"/>
      <c r="Z162" s="40"/>
      <c r="AA162" s="40"/>
      <c r="AB162" s="40"/>
      <c r="AC162" s="40"/>
      <c r="AD162" s="40"/>
      <c r="AE162" s="40"/>
      <c r="AF162" s="40"/>
      <c r="AG162" s="40"/>
      <c r="AH162" s="40"/>
      <c r="AI162" s="40"/>
      <c r="AJ162" s="40"/>
      <c r="AK162" s="40"/>
      <c r="AL162" s="40"/>
      <c r="AM162" s="40"/>
      <c r="AN162" s="40"/>
      <c r="AO162" s="40"/>
      <c r="AP162" s="40"/>
      <c r="AQ162" s="40"/>
      <c r="AR162" s="40"/>
      <c r="AS162" s="40"/>
      <c r="AT162" s="40"/>
      <c r="AU162" s="40"/>
      <c r="AV162" s="40"/>
      <c r="AW162" s="40"/>
      <c r="AX162" s="40"/>
      <c r="AY162" s="40"/>
      <c r="AZ162" s="40"/>
      <c r="BA162" s="40"/>
      <c r="BB162" s="40"/>
      <c r="BC162" s="40"/>
      <c r="BD162" s="40"/>
      <c r="BE162" s="40"/>
      <c r="BF162" s="40"/>
      <c r="BG162" s="40"/>
      <c r="BH162" s="40"/>
    </row>
    <row r="163" spans="1:60" ht="22.5" customHeight="1">
      <c r="A163" s="9"/>
      <c r="B163" s="40"/>
      <c r="C163" s="53" t="s">
        <v>79</v>
      </c>
      <c r="D163" s="153"/>
      <c r="E163" s="40"/>
      <c r="F163" s="41"/>
      <c r="G163" s="40"/>
      <c r="H163" s="153"/>
      <c r="I163" s="40"/>
      <c r="J163" s="54" t="b">
        <f>SUM(J178,J196,J214,J232,J250,J268)&gt;=J165</f>
        <v>1</v>
      </c>
      <c r="K163" s="54" t="b">
        <f t="shared" ref="K163:AM163" si="68">SUM(K178,K196,K214,K232,K250,K268)&gt;=K165</f>
        <v>1</v>
      </c>
      <c r="L163" s="54" t="b">
        <f t="shared" si="68"/>
        <v>1</v>
      </c>
      <c r="M163" s="54" t="b">
        <f t="shared" si="68"/>
        <v>1</v>
      </c>
      <c r="N163" s="54" t="b">
        <f t="shared" si="68"/>
        <v>1</v>
      </c>
      <c r="O163" s="54" t="b">
        <f t="shared" si="68"/>
        <v>1</v>
      </c>
      <c r="P163" s="54" t="b">
        <f t="shared" si="68"/>
        <v>1</v>
      </c>
      <c r="Q163" s="54" t="b">
        <f t="shared" si="68"/>
        <v>1</v>
      </c>
      <c r="R163" s="54" t="b">
        <f t="shared" si="68"/>
        <v>1</v>
      </c>
      <c r="S163" s="54" t="b">
        <f t="shared" si="68"/>
        <v>1</v>
      </c>
      <c r="T163" s="54" t="b">
        <f t="shared" si="68"/>
        <v>1</v>
      </c>
      <c r="U163" s="54" t="b">
        <f t="shared" si="68"/>
        <v>1</v>
      </c>
      <c r="V163" s="54" t="b">
        <f t="shared" si="68"/>
        <v>1</v>
      </c>
      <c r="W163" s="54" t="b">
        <f t="shared" si="68"/>
        <v>1</v>
      </c>
      <c r="X163" s="54" t="b">
        <f t="shared" si="68"/>
        <v>1</v>
      </c>
      <c r="Y163" s="54" t="b">
        <f t="shared" si="68"/>
        <v>1</v>
      </c>
      <c r="Z163" s="54" t="b">
        <f t="shared" si="68"/>
        <v>1</v>
      </c>
      <c r="AA163" s="54" t="b">
        <f t="shared" si="68"/>
        <v>1</v>
      </c>
      <c r="AB163" s="54" t="b">
        <f t="shared" si="68"/>
        <v>1</v>
      </c>
      <c r="AC163" s="54" t="b">
        <f t="shared" si="68"/>
        <v>1</v>
      </c>
      <c r="AD163" s="54" t="b">
        <f t="shared" si="68"/>
        <v>1</v>
      </c>
      <c r="AE163" s="54" t="b">
        <f t="shared" si="68"/>
        <v>1</v>
      </c>
      <c r="AF163" s="54" t="b">
        <f t="shared" si="68"/>
        <v>1</v>
      </c>
      <c r="AG163" s="54" t="b">
        <f t="shared" si="68"/>
        <v>1</v>
      </c>
      <c r="AH163" s="54" t="b">
        <f t="shared" si="68"/>
        <v>1</v>
      </c>
      <c r="AI163" s="54" t="b">
        <f t="shared" si="68"/>
        <v>1</v>
      </c>
      <c r="AJ163" s="54" t="b">
        <f t="shared" si="68"/>
        <v>1</v>
      </c>
      <c r="AK163" s="54" t="b">
        <f t="shared" si="68"/>
        <v>1</v>
      </c>
      <c r="AL163" s="54" t="b">
        <f t="shared" si="68"/>
        <v>1</v>
      </c>
      <c r="AM163" s="54" t="b">
        <f t="shared" si="68"/>
        <v>1</v>
      </c>
      <c r="AN163" s="40"/>
      <c r="AO163" s="40"/>
      <c r="AP163" s="40"/>
      <c r="AQ163" s="40"/>
      <c r="AR163" s="40"/>
      <c r="AS163" s="40"/>
      <c r="AT163" s="40"/>
      <c r="AU163" s="40"/>
      <c r="AV163" s="40"/>
      <c r="AW163" s="40"/>
      <c r="AX163" s="40"/>
      <c r="AY163" s="40"/>
      <c r="AZ163" s="40"/>
      <c r="BA163" s="40"/>
      <c r="BB163" s="40"/>
      <c r="BC163" s="40"/>
      <c r="BD163" s="40"/>
      <c r="BE163" s="40"/>
      <c r="BF163" s="40"/>
      <c r="BG163" s="40"/>
      <c r="BH163" s="40"/>
    </row>
    <row r="164" spans="1:60" ht="31.5">
      <c r="A164" s="9"/>
      <c r="B164" s="40"/>
      <c r="C164" s="40"/>
      <c r="D164" s="153"/>
      <c r="E164" s="40"/>
      <c r="F164" s="41"/>
      <c r="G164" s="40"/>
      <c r="H164" s="153"/>
      <c r="I164" s="40"/>
      <c r="J164" s="40"/>
      <c r="K164" s="40"/>
      <c r="L164" s="40"/>
      <c r="M164" s="40"/>
      <c r="N164" s="40"/>
      <c r="O164" s="40"/>
      <c r="P164" s="40"/>
      <c r="Q164" s="40"/>
      <c r="R164" s="40"/>
      <c r="S164" s="40"/>
      <c r="T164" s="40"/>
      <c r="U164" s="40"/>
      <c r="V164" s="40"/>
      <c r="W164" s="40"/>
      <c r="X164" s="40"/>
      <c r="Y164" s="40"/>
      <c r="Z164" s="40"/>
      <c r="AA164" s="40"/>
      <c r="AB164" s="40"/>
      <c r="AC164" s="40"/>
      <c r="AD164" s="40"/>
      <c r="AE164" s="40"/>
      <c r="AF164" s="40"/>
      <c r="AG164" s="40"/>
      <c r="AH164" s="40"/>
      <c r="AI164" s="40"/>
      <c r="AJ164" s="40"/>
      <c r="AK164" s="40"/>
      <c r="AL164" s="40"/>
      <c r="AM164" s="40"/>
      <c r="AN164" s="40"/>
      <c r="AO164" s="40"/>
      <c r="AP164" s="40"/>
      <c r="AQ164" s="40"/>
      <c r="AR164" s="40"/>
      <c r="AS164" s="40"/>
      <c r="AT164" s="40"/>
      <c r="AU164" s="40"/>
      <c r="AV164" s="40"/>
      <c r="AW164" s="40"/>
      <c r="AX164" s="40"/>
      <c r="AY164" s="40"/>
      <c r="AZ164" s="40"/>
      <c r="BA164" s="40"/>
      <c r="BB164" s="40"/>
      <c r="BC164" s="40"/>
      <c r="BD164" s="40"/>
      <c r="BE164" s="40"/>
      <c r="BF164" s="40"/>
      <c r="BG164" s="40"/>
      <c r="BH164" s="40"/>
    </row>
    <row r="165" spans="1:60" s="59" customFormat="1" ht="19.5">
      <c r="A165" s="10"/>
      <c r="B165" s="10"/>
      <c r="C165" s="55" t="s">
        <v>70</v>
      </c>
      <c r="D165" s="159" t="s">
        <v>80</v>
      </c>
      <c r="E165" s="10"/>
      <c r="F165" s="34"/>
      <c r="G165" s="10"/>
      <c r="H165" s="169">
        <f>J165+NPV(discountrate,K165:AM165)</f>
        <v>0</v>
      </c>
      <c r="I165" s="56"/>
      <c r="J165" s="44">
        <f t="shared" ref="J165:AM165" si="69">INDEX(demand,MATCH($C165,demandnames,0),MATCH(J$7,years,0))</f>
        <v>0</v>
      </c>
      <c r="K165" s="44">
        <f t="shared" si="69"/>
        <v>0</v>
      </c>
      <c r="L165" s="44">
        <f t="shared" si="69"/>
        <v>0</v>
      </c>
      <c r="M165" s="44">
        <f t="shared" si="69"/>
        <v>0</v>
      </c>
      <c r="N165" s="44">
        <f t="shared" si="69"/>
        <v>0</v>
      </c>
      <c r="O165" s="44">
        <f t="shared" si="69"/>
        <v>0</v>
      </c>
      <c r="P165" s="44">
        <f t="shared" si="69"/>
        <v>0</v>
      </c>
      <c r="Q165" s="44">
        <f t="shared" si="69"/>
        <v>0</v>
      </c>
      <c r="R165" s="44">
        <f t="shared" si="69"/>
        <v>0</v>
      </c>
      <c r="S165" s="44">
        <f t="shared" si="69"/>
        <v>0</v>
      </c>
      <c r="T165" s="44">
        <f t="shared" si="69"/>
        <v>0</v>
      </c>
      <c r="U165" s="44">
        <f t="shared" si="69"/>
        <v>0</v>
      </c>
      <c r="V165" s="44">
        <f t="shared" si="69"/>
        <v>0</v>
      </c>
      <c r="W165" s="44">
        <f t="shared" si="69"/>
        <v>0</v>
      </c>
      <c r="X165" s="44">
        <f t="shared" si="69"/>
        <v>0</v>
      </c>
      <c r="Y165" s="44">
        <f t="shared" si="69"/>
        <v>0</v>
      </c>
      <c r="Z165" s="44">
        <f t="shared" si="69"/>
        <v>0</v>
      </c>
      <c r="AA165" s="44">
        <f t="shared" si="69"/>
        <v>0</v>
      </c>
      <c r="AB165" s="44">
        <f t="shared" si="69"/>
        <v>0</v>
      </c>
      <c r="AC165" s="44">
        <f t="shared" si="69"/>
        <v>0</v>
      </c>
      <c r="AD165" s="44">
        <f t="shared" si="69"/>
        <v>0</v>
      </c>
      <c r="AE165" s="44">
        <f t="shared" si="69"/>
        <v>0</v>
      </c>
      <c r="AF165" s="44">
        <f t="shared" si="69"/>
        <v>0</v>
      </c>
      <c r="AG165" s="44">
        <f t="shared" si="69"/>
        <v>0</v>
      </c>
      <c r="AH165" s="44">
        <f t="shared" si="69"/>
        <v>0</v>
      </c>
      <c r="AI165" s="44">
        <f t="shared" si="69"/>
        <v>0</v>
      </c>
      <c r="AJ165" s="44">
        <f t="shared" si="69"/>
        <v>0</v>
      </c>
      <c r="AK165" s="44">
        <f t="shared" si="69"/>
        <v>0</v>
      </c>
      <c r="AL165" s="44">
        <f t="shared" si="69"/>
        <v>0</v>
      </c>
      <c r="AM165" s="44">
        <f t="shared" si="69"/>
        <v>0</v>
      </c>
      <c r="AN165" s="57"/>
      <c r="AO165" s="57"/>
      <c r="AP165" s="57"/>
      <c r="AQ165" s="57"/>
      <c r="AR165" s="57"/>
      <c r="AS165" s="57"/>
      <c r="AT165" s="57"/>
      <c r="AU165" s="57"/>
      <c r="AV165" s="57"/>
      <c r="AW165" s="57"/>
      <c r="AX165" s="57"/>
      <c r="AY165" s="57"/>
      <c r="AZ165" s="57"/>
      <c r="BA165" s="57"/>
      <c r="BB165" s="57"/>
      <c r="BC165" s="57"/>
      <c r="BD165" s="57"/>
      <c r="BE165" s="58"/>
      <c r="BF165" s="58"/>
      <c r="BG165" s="58"/>
      <c r="BH165" s="58"/>
    </row>
    <row r="166" spans="1:60" ht="19.5">
      <c r="A166" s="9"/>
      <c r="B166" s="9"/>
      <c r="C166" s="53"/>
      <c r="D166" s="16"/>
      <c r="E166" s="9"/>
      <c r="F166" s="34"/>
      <c r="G166" s="9"/>
      <c r="H166" s="170"/>
      <c r="I166" s="60"/>
      <c r="J166" s="61"/>
      <c r="K166" s="61"/>
      <c r="L166" s="61"/>
      <c r="M166" s="61"/>
      <c r="N166" s="61"/>
      <c r="O166" s="61"/>
      <c r="P166" s="61"/>
      <c r="Q166" s="61"/>
      <c r="R166" s="61"/>
      <c r="S166" s="61"/>
      <c r="T166" s="61"/>
      <c r="U166" s="61"/>
      <c r="V166" s="61"/>
      <c r="W166" s="61"/>
      <c r="X166" s="61"/>
      <c r="Y166" s="61"/>
      <c r="Z166" s="61"/>
      <c r="AA166" s="61"/>
      <c r="AB166" s="61"/>
      <c r="AC166" s="61"/>
      <c r="AD166" s="61"/>
      <c r="AE166" s="61"/>
      <c r="AF166" s="61"/>
      <c r="AG166" s="61"/>
      <c r="AH166" s="61"/>
      <c r="AI166" s="61"/>
      <c r="AJ166" s="61"/>
      <c r="AK166" s="61"/>
      <c r="AL166" s="61"/>
      <c r="AM166" s="61"/>
      <c r="AN166" s="62"/>
      <c r="AO166" s="62"/>
      <c r="AP166" s="62"/>
      <c r="AQ166" s="62"/>
      <c r="AR166" s="62"/>
      <c r="AS166" s="62"/>
      <c r="AT166" s="62"/>
      <c r="AU166" s="62"/>
      <c r="AV166" s="62"/>
      <c r="AW166" s="62"/>
      <c r="AX166" s="62"/>
      <c r="AY166" s="62"/>
      <c r="AZ166" s="62"/>
      <c r="BA166" s="62"/>
      <c r="BB166" s="62"/>
      <c r="BC166" s="62"/>
      <c r="BD166" s="62"/>
      <c r="BE166" s="23"/>
      <c r="BF166" s="23"/>
      <c r="BG166" s="23"/>
      <c r="BH166" s="23"/>
    </row>
    <row r="167" spans="1:60" ht="22.5">
      <c r="A167" s="9"/>
      <c r="B167" s="63" t="s">
        <v>81</v>
      </c>
      <c r="D167" s="16"/>
      <c r="E167" s="9"/>
      <c r="F167" s="34"/>
      <c r="G167" s="9"/>
      <c r="H167" s="171"/>
      <c r="I167" s="60"/>
      <c r="J167" s="61"/>
      <c r="K167" s="61"/>
      <c r="L167" s="61"/>
      <c r="M167" s="61"/>
      <c r="N167" s="61"/>
      <c r="O167" s="61"/>
      <c r="P167" s="61"/>
      <c r="Q167" s="61"/>
      <c r="R167" s="61"/>
      <c r="S167" s="61"/>
      <c r="T167" s="61"/>
      <c r="U167" s="61"/>
      <c r="V167" s="61"/>
      <c r="W167" s="61"/>
      <c r="X167" s="61"/>
      <c r="Y167" s="61"/>
      <c r="Z167" s="61"/>
      <c r="AA167" s="61"/>
      <c r="AB167" s="61"/>
      <c r="AC167" s="61"/>
      <c r="AD167" s="61"/>
      <c r="AE167" s="61"/>
      <c r="AF167" s="61"/>
      <c r="AG167" s="61"/>
      <c r="AH167" s="61"/>
      <c r="AI167" s="61"/>
      <c r="AJ167" s="61"/>
      <c r="AK167" s="61"/>
      <c r="AL167" s="61"/>
      <c r="AM167" s="61"/>
      <c r="AN167" s="62"/>
      <c r="AO167" s="62"/>
      <c r="AP167" s="62"/>
      <c r="AQ167" s="62"/>
      <c r="AR167" s="62"/>
      <c r="AS167" s="62"/>
      <c r="AT167" s="62"/>
      <c r="AU167" s="62"/>
      <c r="AV167" s="62"/>
      <c r="AW167" s="62"/>
      <c r="AX167" s="62"/>
      <c r="AY167" s="62"/>
      <c r="AZ167" s="62"/>
      <c r="BA167" s="62"/>
      <c r="BB167" s="62"/>
      <c r="BC167" s="62"/>
      <c r="BD167" s="62"/>
      <c r="BE167" s="23"/>
      <c r="BF167" s="23"/>
      <c r="BG167" s="23"/>
      <c r="BH167" s="23"/>
    </row>
    <row r="168" spans="1:60" ht="19.5">
      <c r="A168" s="9"/>
      <c r="B168" s="9"/>
      <c r="C168" s="11" t="str">
        <f>C180</f>
        <v>Cost of the existing system</v>
      </c>
      <c r="D168" s="160" t="str">
        <f t="shared" ref="D168:D173" si="70">baseyear</f>
        <v>FY$24</v>
      </c>
      <c r="E168" s="11"/>
      <c r="F168" s="64"/>
      <c r="G168" s="9"/>
      <c r="H168" s="167">
        <f t="shared" ref="H168:H173" si="71">J168+NPV(discountrate,K168:AM168)</f>
        <v>0</v>
      </c>
      <c r="I168" s="60"/>
      <c r="J168" s="45">
        <f>J180</f>
        <v>0</v>
      </c>
      <c r="K168" s="45">
        <f t="shared" ref="K168:AM168" si="72">K180</f>
        <v>0</v>
      </c>
      <c r="L168" s="45">
        <f t="shared" si="72"/>
        <v>0</v>
      </c>
      <c r="M168" s="45">
        <f t="shared" si="72"/>
        <v>0</v>
      </c>
      <c r="N168" s="45">
        <f t="shared" si="72"/>
        <v>0</v>
      </c>
      <c r="O168" s="45">
        <f t="shared" si="72"/>
        <v>0</v>
      </c>
      <c r="P168" s="45">
        <f t="shared" si="72"/>
        <v>0</v>
      </c>
      <c r="Q168" s="45">
        <f t="shared" si="72"/>
        <v>0</v>
      </c>
      <c r="R168" s="45">
        <f t="shared" si="72"/>
        <v>0</v>
      </c>
      <c r="S168" s="45">
        <f t="shared" si="72"/>
        <v>0</v>
      </c>
      <c r="T168" s="45">
        <f t="shared" si="72"/>
        <v>0</v>
      </c>
      <c r="U168" s="45">
        <f t="shared" si="72"/>
        <v>0</v>
      </c>
      <c r="V168" s="45">
        <f t="shared" si="72"/>
        <v>0</v>
      </c>
      <c r="W168" s="45">
        <f t="shared" si="72"/>
        <v>0</v>
      </c>
      <c r="X168" s="45">
        <f t="shared" si="72"/>
        <v>0</v>
      </c>
      <c r="Y168" s="45">
        <f t="shared" si="72"/>
        <v>0</v>
      </c>
      <c r="Z168" s="45">
        <f t="shared" si="72"/>
        <v>0</v>
      </c>
      <c r="AA168" s="45">
        <f t="shared" si="72"/>
        <v>0</v>
      </c>
      <c r="AB168" s="45">
        <f t="shared" si="72"/>
        <v>0</v>
      </c>
      <c r="AC168" s="45">
        <f t="shared" si="72"/>
        <v>0</v>
      </c>
      <c r="AD168" s="45">
        <f t="shared" si="72"/>
        <v>0</v>
      </c>
      <c r="AE168" s="45">
        <f t="shared" si="72"/>
        <v>0</v>
      </c>
      <c r="AF168" s="45">
        <f t="shared" si="72"/>
        <v>0</v>
      </c>
      <c r="AG168" s="45">
        <f t="shared" si="72"/>
        <v>0</v>
      </c>
      <c r="AH168" s="45">
        <f t="shared" si="72"/>
        <v>0</v>
      </c>
      <c r="AI168" s="45">
        <f t="shared" si="72"/>
        <v>0</v>
      </c>
      <c r="AJ168" s="45">
        <f t="shared" si="72"/>
        <v>0</v>
      </c>
      <c r="AK168" s="45">
        <f t="shared" si="72"/>
        <v>0</v>
      </c>
      <c r="AL168" s="45">
        <f t="shared" si="72"/>
        <v>0</v>
      </c>
      <c r="AM168" s="45">
        <f t="shared" si="72"/>
        <v>0</v>
      </c>
      <c r="AN168" s="62"/>
      <c r="AO168" s="62"/>
      <c r="AP168" s="62"/>
      <c r="AQ168" s="62"/>
      <c r="AR168" s="62"/>
      <c r="AS168" s="62"/>
      <c r="AT168" s="62"/>
      <c r="AU168" s="62"/>
      <c r="AV168" s="62"/>
      <c r="AW168" s="62"/>
      <c r="AX168" s="62"/>
      <c r="AY168" s="62"/>
      <c r="AZ168" s="62"/>
      <c r="BA168" s="62"/>
      <c r="BB168" s="62"/>
      <c r="BC168" s="62"/>
      <c r="BD168" s="62"/>
      <c r="BE168" s="23"/>
      <c r="BF168" s="23"/>
      <c r="BG168" s="23"/>
      <c r="BH168" s="23"/>
    </row>
    <row r="169" spans="1:60" ht="19.5">
      <c r="A169" s="9"/>
      <c r="B169" s="9"/>
      <c r="C169" s="11" t="str">
        <f>C199</f>
        <v>Total expenditure: Augmentation 1 name</v>
      </c>
      <c r="D169" s="160" t="str">
        <f t="shared" si="70"/>
        <v>FY$24</v>
      </c>
      <c r="E169" s="11"/>
      <c r="F169" s="64"/>
      <c r="G169" s="9"/>
      <c r="H169" s="167">
        <f t="shared" si="71"/>
        <v>0</v>
      </c>
      <c r="I169" s="60"/>
      <c r="J169" s="45">
        <f>J199</f>
        <v>0</v>
      </c>
      <c r="K169" s="45">
        <f t="shared" ref="K169:AM169" si="73">K199</f>
        <v>0</v>
      </c>
      <c r="L169" s="45">
        <f t="shared" si="73"/>
        <v>0</v>
      </c>
      <c r="M169" s="45">
        <f t="shared" si="73"/>
        <v>0</v>
      </c>
      <c r="N169" s="45">
        <f t="shared" si="73"/>
        <v>0</v>
      </c>
      <c r="O169" s="45">
        <f t="shared" si="73"/>
        <v>0</v>
      </c>
      <c r="P169" s="45">
        <f t="shared" si="73"/>
        <v>0</v>
      </c>
      <c r="Q169" s="45">
        <f t="shared" si="73"/>
        <v>0</v>
      </c>
      <c r="R169" s="45">
        <f t="shared" si="73"/>
        <v>0</v>
      </c>
      <c r="S169" s="45">
        <f t="shared" si="73"/>
        <v>0</v>
      </c>
      <c r="T169" s="45">
        <f t="shared" si="73"/>
        <v>0</v>
      </c>
      <c r="U169" s="45">
        <f t="shared" si="73"/>
        <v>0</v>
      </c>
      <c r="V169" s="45">
        <f t="shared" si="73"/>
        <v>0</v>
      </c>
      <c r="W169" s="45">
        <f t="shared" si="73"/>
        <v>0</v>
      </c>
      <c r="X169" s="45">
        <f t="shared" si="73"/>
        <v>0</v>
      </c>
      <c r="Y169" s="45">
        <f t="shared" si="73"/>
        <v>0</v>
      </c>
      <c r="Z169" s="45">
        <f t="shared" si="73"/>
        <v>0</v>
      </c>
      <c r="AA169" s="45">
        <f t="shared" si="73"/>
        <v>0</v>
      </c>
      <c r="AB169" s="45">
        <f t="shared" si="73"/>
        <v>0</v>
      </c>
      <c r="AC169" s="45">
        <f t="shared" si="73"/>
        <v>0</v>
      </c>
      <c r="AD169" s="45">
        <f t="shared" si="73"/>
        <v>0</v>
      </c>
      <c r="AE169" s="45">
        <f t="shared" si="73"/>
        <v>0</v>
      </c>
      <c r="AF169" s="45">
        <f t="shared" si="73"/>
        <v>0</v>
      </c>
      <c r="AG169" s="45">
        <f t="shared" si="73"/>
        <v>0</v>
      </c>
      <c r="AH169" s="45">
        <f t="shared" si="73"/>
        <v>0</v>
      </c>
      <c r="AI169" s="45">
        <f t="shared" si="73"/>
        <v>0</v>
      </c>
      <c r="AJ169" s="45">
        <f t="shared" si="73"/>
        <v>0</v>
      </c>
      <c r="AK169" s="45">
        <f t="shared" si="73"/>
        <v>0</v>
      </c>
      <c r="AL169" s="45">
        <f t="shared" si="73"/>
        <v>0</v>
      </c>
      <c r="AM169" s="45">
        <f t="shared" si="73"/>
        <v>0</v>
      </c>
      <c r="AN169" s="62"/>
      <c r="AO169" s="62"/>
      <c r="AP169" s="62"/>
      <c r="AQ169" s="62"/>
      <c r="AR169" s="62"/>
      <c r="AS169" s="62"/>
      <c r="AT169" s="62"/>
      <c r="AU169" s="62"/>
      <c r="AV169" s="62"/>
      <c r="AW169" s="62"/>
      <c r="AX169" s="62"/>
      <c r="AY169" s="62"/>
      <c r="AZ169" s="62"/>
      <c r="BA169" s="62"/>
      <c r="BB169" s="62"/>
      <c r="BC169" s="62"/>
      <c r="BD169" s="62"/>
      <c r="BE169" s="23"/>
      <c r="BF169" s="23"/>
      <c r="BG169" s="23"/>
      <c r="BH169" s="23"/>
    </row>
    <row r="170" spans="1:60" ht="19.5">
      <c r="A170" s="9"/>
      <c r="B170" s="9"/>
      <c r="C170" s="11" t="str">
        <f>C217</f>
        <v>Total expenditure: Augmentation 2 name</v>
      </c>
      <c r="D170" s="160" t="str">
        <f t="shared" si="70"/>
        <v>FY$24</v>
      </c>
      <c r="E170" s="11"/>
      <c r="F170" s="64"/>
      <c r="G170" s="9"/>
      <c r="H170" s="168">
        <f t="shared" si="71"/>
        <v>0</v>
      </c>
      <c r="I170" s="60"/>
      <c r="J170" s="45">
        <f>J217</f>
        <v>0</v>
      </c>
      <c r="K170" s="45">
        <f t="shared" ref="K170:AM170" si="74">K217</f>
        <v>0</v>
      </c>
      <c r="L170" s="45">
        <f t="shared" si="74"/>
        <v>0</v>
      </c>
      <c r="M170" s="45">
        <f t="shared" si="74"/>
        <v>0</v>
      </c>
      <c r="N170" s="45">
        <f t="shared" si="74"/>
        <v>0</v>
      </c>
      <c r="O170" s="45">
        <f t="shared" si="74"/>
        <v>0</v>
      </c>
      <c r="P170" s="45">
        <f t="shared" si="74"/>
        <v>0</v>
      </c>
      <c r="Q170" s="45">
        <f t="shared" si="74"/>
        <v>0</v>
      </c>
      <c r="R170" s="45">
        <f t="shared" si="74"/>
        <v>0</v>
      </c>
      <c r="S170" s="45">
        <f t="shared" si="74"/>
        <v>0</v>
      </c>
      <c r="T170" s="45">
        <f t="shared" si="74"/>
        <v>0</v>
      </c>
      <c r="U170" s="45">
        <f t="shared" si="74"/>
        <v>0</v>
      </c>
      <c r="V170" s="45">
        <f t="shared" si="74"/>
        <v>0</v>
      </c>
      <c r="W170" s="45">
        <f t="shared" si="74"/>
        <v>0</v>
      </c>
      <c r="X170" s="45">
        <f t="shared" si="74"/>
        <v>0</v>
      </c>
      <c r="Y170" s="45">
        <f t="shared" si="74"/>
        <v>0</v>
      </c>
      <c r="Z170" s="45">
        <f t="shared" si="74"/>
        <v>0</v>
      </c>
      <c r="AA170" s="45">
        <f t="shared" si="74"/>
        <v>0</v>
      </c>
      <c r="AB170" s="45">
        <f t="shared" si="74"/>
        <v>0</v>
      </c>
      <c r="AC170" s="45">
        <f t="shared" si="74"/>
        <v>0</v>
      </c>
      <c r="AD170" s="45">
        <f t="shared" si="74"/>
        <v>0</v>
      </c>
      <c r="AE170" s="45">
        <f t="shared" si="74"/>
        <v>0</v>
      </c>
      <c r="AF170" s="45">
        <f t="shared" si="74"/>
        <v>0</v>
      </c>
      <c r="AG170" s="45">
        <f t="shared" si="74"/>
        <v>0</v>
      </c>
      <c r="AH170" s="45">
        <f t="shared" si="74"/>
        <v>0</v>
      </c>
      <c r="AI170" s="45">
        <f t="shared" si="74"/>
        <v>0</v>
      </c>
      <c r="AJ170" s="45">
        <f t="shared" si="74"/>
        <v>0</v>
      </c>
      <c r="AK170" s="45">
        <f t="shared" si="74"/>
        <v>0</v>
      </c>
      <c r="AL170" s="45">
        <f t="shared" si="74"/>
        <v>0</v>
      </c>
      <c r="AM170" s="45">
        <f t="shared" si="74"/>
        <v>0</v>
      </c>
      <c r="AN170" s="62"/>
      <c r="AO170" s="62"/>
      <c r="AP170" s="62"/>
      <c r="AQ170" s="62"/>
      <c r="AR170" s="62"/>
      <c r="AS170" s="62"/>
      <c r="AT170" s="62"/>
      <c r="AU170" s="62"/>
      <c r="AV170" s="62"/>
      <c r="AW170" s="62"/>
      <c r="AX170" s="62"/>
      <c r="AY170" s="62"/>
      <c r="AZ170" s="62"/>
      <c r="BA170" s="62"/>
      <c r="BB170" s="62"/>
      <c r="BC170" s="62"/>
      <c r="BD170" s="62"/>
      <c r="BE170" s="23"/>
      <c r="BF170" s="23"/>
      <c r="BG170" s="23"/>
      <c r="BH170" s="23"/>
    </row>
    <row r="171" spans="1:60" ht="19.5">
      <c r="A171" s="9"/>
      <c r="B171" s="9"/>
      <c r="C171" s="11" t="str">
        <f>C235</f>
        <v>Total expenditure: Augmentation 3 name</v>
      </c>
      <c r="D171" s="160" t="str">
        <f t="shared" si="70"/>
        <v>FY$24</v>
      </c>
      <c r="E171" s="11"/>
      <c r="F171" s="64"/>
      <c r="G171" s="9"/>
      <c r="H171" s="168">
        <f t="shared" si="71"/>
        <v>0</v>
      </c>
      <c r="I171" s="60"/>
      <c r="J171" s="45">
        <f>J235</f>
        <v>0</v>
      </c>
      <c r="K171" s="45">
        <f t="shared" ref="K171:AM171" si="75">K235</f>
        <v>0</v>
      </c>
      <c r="L171" s="45">
        <f t="shared" si="75"/>
        <v>0</v>
      </c>
      <c r="M171" s="45">
        <f t="shared" si="75"/>
        <v>0</v>
      </c>
      <c r="N171" s="45">
        <f t="shared" si="75"/>
        <v>0</v>
      </c>
      <c r="O171" s="45">
        <f t="shared" si="75"/>
        <v>0</v>
      </c>
      <c r="P171" s="45">
        <f t="shared" si="75"/>
        <v>0</v>
      </c>
      <c r="Q171" s="45">
        <f t="shared" si="75"/>
        <v>0</v>
      </c>
      <c r="R171" s="45">
        <f t="shared" si="75"/>
        <v>0</v>
      </c>
      <c r="S171" s="45">
        <f t="shared" si="75"/>
        <v>0</v>
      </c>
      <c r="T171" s="45">
        <f t="shared" si="75"/>
        <v>0</v>
      </c>
      <c r="U171" s="45">
        <f t="shared" si="75"/>
        <v>0</v>
      </c>
      <c r="V171" s="45">
        <f t="shared" si="75"/>
        <v>0</v>
      </c>
      <c r="W171" s="45">
        <f t="shared" si="75"/>
        <v>0</v>
      </c>
      <c r="X171" s="45">
        <f t="shared" si="75"/>
        <v>0</v>
      </c>
      <c r="Y171" s="45">
        <f t="shared" si="75"/>
        <v>0</v>
      </c>
      <c r="Z171" s="45">
        <f t="shared" si="75"/>
        <v>0</v>
      </c>
      <c r="AA171" s="45">
        <f t="shared" si="75"/>
        <v>0</v>
      </c>
      <c r="AB171" s="45">
        <f t="shared" si="75"/>
        <v>0</v>
      </c>
      <c r="AC171" s="45">
        <f t="shared" si="75"/>
        <v>0</v>
      </c>
      <c r="AD171" s="45">
        <f t="shared" si="75"/>
        <v>0</v>
      </c>
      <c r="AE171" s="45">
        <f t="shared" si="75"/>
        <v>0</v>
      </c>
      <c r="AF171" s="45">
        <f t="shared" si="75"/>
        <v>0</v>
      </c>
      <c r="AG171" s="45">
        <f t="shared" si="75"/>
        <v>0</v>
      </c>
      <c r="AH171" s="45">
        <f t="shared" si="75"/>
        <v>0</v>
      </c>
      <c r="AI171" s="45">
        <f t="shared" si="75"/>
        <v>0</v>
      </c>
      <c r="AJ171" s="45">
        <f t="shared" si="75"/>
        <v>0</v>
      </c>
      <c r="AK171" s="45">
        <f t="shared" si="75"/>
        <v>0</v>
      </c>
      <c r="AL171" s="45">
        <f t="shared" si="75"/>
        <v>0</v>
      </c>
      <c r="AM171" s="45">
        <f t="shared" si="75"/>
        <v>0</v>
      </c>
      <c r="AN171" s="62"/>
      <c r="AO171" s="62"/>
      <c r="AP171" s="62"/>
      <c r="AQ171" s="62"/>
      <c r="AR171" s="62"/>
      <c r="AS171" s="62"/>
      <c r="AT171" s="62"/>
      <c r="AU171" s="62"/>
      <c r="AV171" s="62"/>
      <c r="AW171" s="62"/>
      <c r="AX171" s="62"/>
      <c r="AY171" s="62"/>
      <c r="AZ171" s="62"/>
      <c r="BA171" s="62"/>
      <c r="BB171" s="62"/>
      <c r="BC171" s="62"/>
      <c r="BD171" s="62"/>
      <c r="BE171" s="23"/>
      <c r="BF171" s="23"/>
      <c r="BG171" s="23"/>
      <c r="BH171" s="23"/>
    </row>
    <row r="172" spans="1:60" ht="19.5">
      <c r="A172" s="9"/>
      <c r="B172" s="9"/>
      <c r="C172" s="11" t="str">
        <f>C253</f>
        <v>Total expenditure: Augmentation 4 name</v>
      </c>
      <c r="D172" s="160" t="str">
        <f t="shared" si="70"/>
        <v>FY$24</v>
      </c>
      <c r="E172" s="11"/>
      <c r="F172" s="64"/>
      <c r="G172" s="9"/>
      <c r="H172" s="168">
        <f t="shared" si="71"/>
        <v>0</v>
      </c>
      <c r="I172" s="60"/>
      <c r="J172" s="45">
        <f>J253</f>
        <v>0</v>
      </c>
      <c r="K172" s="45">
        <f t="shared" ref="K172:AM172" si="76">K253</f>
        <v>0</v>
      </c>
      <c r="L172" s="45">
        <f t="shared" si="76"/>
        <v>0</v>
      </c>
      <c r="M172" s="45">
        <f t="shared" si="76"/>
        <v>0</v>
      </c>
      <c r="N172" s="45">
        <f t="shared" si="76"/>
        <v>0</v>
      </c>
      <c r="O172" s="45">
        <f t="shared" si="76"/>
        <v>0</v>
      </c>
      <c r="P172" s="45">
        <f t="shared" si="76"/>
        <v>0</v>
      </c>
      <c r="Q172" s="45">
        <f t="shared" si="76"/>
        <v>0</v>
      </c>
      <c r="R172" s="45">
        <f t="shared" si="76"/>
        <v>0</v>
      </c>
      <c r="S172" s="45">
        <f t="shared" si="76"/>
        <v>0</v>
      </c>
      <c r="T172" s="45">
        <f t="shared" si="76"/>
        <v>0</v>
      </c>
      <c r="U172" s="45">
        <f t="shared" si="76"/>
        <v>0</v>
      </c>
      <c r="V172" s="45">
        <f t="shared" si="76"/>
        <v>0</v>
      </c>
      <c r="W172" s="45">
        <f t="shared" si="76"/>
        <v>0</v>
      </c>
      <c r="X172" s="45">
        <f t="shared" si="76"/>
        <v>0</v>
      </c>
      <c r="Y172" s="45">
        <f t="shared" si="76"/>
        <v>0</v>
      </c>
      <c r="Z172" s="45">
        <f t="shared" si="76"/>
        <v>0</v>
      </c>
      <c r="AA172" s="45">
        <f t="shared" si="76"/>
        <v>0</v>
      </c>
      <c r="AB172" s="45">
        <f t="shared" si="76"/>
        <v>0</v>
      </c>
      <c r="AC172" s="45">
        <f t="shared" si="76"/>
        <v>0</v>
      </c>
      <c r="AD172" s="45">
        <f t="shared" si="76"/>
        <v>0</v>
      </c>
      <c r="AE172" s="45">
        <f t="shared" si="76"/>
        <v>0</v>
      </c>
      <c r="AF172" s="45">
        <f t="shared" si="76"/>
        <v>0</v>
      </c>
      <c r="AG172" s="45">
        <f t="shared" si="76"/>
        <v>0</v>
      </c>
      <c r="AH172" s="45">
        <f t="shared" si="76"/>
        <v>0</v>
      </c>
      <c r="AI172" s="45">
        <f t="shared" si="76"/>
        <v>0</v>
      </c>
      <c r="AJ172" s="45">
        <f t="shared" si="76"/>
        <v>0</v>
      </c>
      <c r="AK172" s="45">
        <f t="shared" si="76"/>
        <v>0</v>
      </c>
      <c r="AL172" s="45">
        <f t="shared" si="76"/>
        <v>0</v>
      </c>
      <c r="AM172" s="45">
        <f t="shared" si="76"/>
        <v>0</v>
      </c>
      <c r="AN172" s="62"/>
      <c r="AO172" s="62"/>
      <c r="AP172" s="62"/>
      <c r="AQ172" s="62"/>
      <c r="AR172" s="62"/>
      <c r="AS172" s="62"/>
      <c r="AT172" s="62"/>
      <c r="AU172" s="62"/>
      <c r="AV172" s="62"/>
      <c r="AW172" s="62"/>
      <c r="AX172" s="62"/>
      <c r="AY172" s="62"/>
      <c r="AZ172" s="62"/>
      <c r="BA172" s="62"/>
      <c r="BB172" s="62"/>
      <c r="BC172" s="62"/>
      <c r="BD172" s="62"/>
      <c r="BE172" s="23"/>
      <c r="BF172" s="23"/>
      <c r="BG172" s="23"/>
      <c r="BH172" s="23"/>
    </row>
    <row r="173" spans="1:60" ht="19.5">
      <c r="A173" s="9"/>
      <c r="B173" s="9"/>
      <c r="C173" s="11" t="str">
        <f>C271</f>
        <v>Total expenditure: Augmentation 5 name</v>
      </c>
      <c r="D173" s="160" t="str">
        <f t="shared" si="70"/>
        <v>FY$24</v>
      </c>
      <c r="E173" s="11"/>
      <c r="F173" s="64"/>
      <c r="G173" s="9"/>
      <c r="H173" s="168">
        <f t="shared" si="71"/>
        <v>0</v>
      </c>
      <c r="I173" s="60"/>
      <c r="J173" s="45">
        <f>J271</f>
        <v>0</v>
      </c>
      <c r="K173" s="45">
        <f t="shared" ref="K173:AM173" si="77">K271</f>
        <v>0</v>
      </c>
      <c r="L173" s="45">
        <f t="shared" si="77"/>
        <v>0</v>
      </c>
      <c r="M173" s="45">
        <f t="shared" si="77"/>
        <v>0</v>
      </c>
      <c r="N173" s="45">
        <f t="shared" si="77"/>
        <v>0</v>
      </c>
      <c r="O173" s="45">
        <f t="shared" si="77"/>
        <v>0</v>
      </c>
      <c r="P173" s="45">
        <f t="shared" si="77"/>
        <v>0</v>
      </c>
      <c r="Q173" s="45">
        <f t="shared" si="77"/>
        <v>0</v>
      </c>
      <c r="R173" s="45">
        <f t="shared" si="77"/>
        <v>0</v>
      </c>
      <c r="S173" s="45">
        <f t="shared" si="77"/>
        <v>0</v>
      </c>
      <c r="T173" s="45">
        <f t="shared" si="77"/>
        <v>0</v>
      </c>
      <c r="U173" s="45">
        <f t="shared" si="77"/>
        <v>0</v>
      </c>
      <c r="V173" s="45">
        <f t="shared" si="77"/>
        <v>0</v>
      </c>
      <c r="W173" s="45">
        <f t="shared" si="77"/>
        <v>0</v>
      </c>
      <c r="X173" s="45">
        <f t="shared" si="77"/>
        <v>0</v>
      </c>
      <c r="Y173" s="45">
        <f t="shared" si="77"/>
        <v>0</v>
      </c>
      <c r="Z173" s="45">
        <f t="shared" si="77"/>
        <v>0</v>
      </c>
      <c r="AA173" s="45">
        <f t="shared" si="77"/>
        <v>0</v>
      </c>
      <c r="AB173" s="45">
        <f t="shared" si="77"/>
        <v>0</v>
      </c>
      <c r="AC173" s="45">
        <f t="shared" si="77"/>
        <v>0</v>
      </c>
      <c r="AD173" s="45">
        <f t="shared" si="77"/>
        <v>0</v>
      </c>
      <c r="AE173" s="45">
        <f t="shared" si="77"/>
        <v>0</v>
      </c>
      <c r="AF173" s="45">
        <f t="shared" si="77"/>
        <v>0</v>
      </c>
      <c r="AG173" s="45">
        <f t="shared" si="77"/>
        <v>0</v>
      </c>
      <c r="AH173" s="45">
        <f t="shared" si="77"/>
        <v>0</v>
      </c>
      <c r="AI173" s="45">
        <f t="shared" si="77"/>
        <v>0</v>
      </c>
      <c r="AJ173" s="45">
        <f t="shared" si="77"/>
        <v>0</v>
      </c>
      <c r="AK173" s="45">
        <f t="shared" si="77"/>
        <v>0</v>
      </c>
      <c r="AL173" s="45">
        <f t="shared" si="77"/>
        <v>0</v>
      </c>
      <c r="AM173" s="45">
        <f t="shared" si="77"/>
        <v>0</v>
      </c>
      <c r="AN173" s="62"/>
      <c r="AO173" s="62"/>
      <c r="AP173" s="62"/>
      <c r="AQ173" s="62"/>
      <c r="AR173" s="62"/>
      <c r="AS173" s="62"/>
      <c r="AT173" s="62"/>
      <c r="AU173" s="62"/>
      <c r="AV173" s="62"/>
      <c r="AW173" s="62"/>
      <c r="AX173" s="62"/>
      <c r="AY173" s="62"/>
      <c r="AZ173" s="62"/>
      <c r="BA173" s="62"/>
      <c r="BB173" s="62"/>
      <c r="BC173" s="62"/>
      <c r="BD173" s="62"/>
      <c r="BE173" s="23"/>
      <c r="BF173" s="23"/>
      <c r="BG173" s="23"/>
      <c r="BH173" s="23"/>
    </row>
    <row r="174" spans="1:60" s="59" customFormat="1" ht="19.5">
      <c r="A174" s="10"/>
      <c r="B174" s="10"/>
      <c r="C174" s="10" t="s">
        <v>82</v>
      </c>
      <c r="D174" s="160" t="str">
        <f>baseyear</f>
        <v>FY$24</v>
      </c>
      <c r="E174" s="11"/>
      <c r="F174" s="64"/>
      <c r="G174" s="10"/>
      <c r="H174" s="172">
        <f>SUM(H168:H173)</f>
        <v>0</v>
      </c>
      <c r="I174" s="56"/>
      <c r="J174" s="44">
        <f t="shared" ref="J174:AM174" si="78">SUM(J168:J173)</f>
        <v>0</v>
      </c>
      <c r="K174" s="44">
        <f t="shared" si="78"/>
        <v>0</v>
      </c>
      <c r="L174" s="44">
        <f t="shared" si="78"/>
        <v>0</v>
      </c>
      <c r="M174" s="44">
        <f t="shared" si="78"/>
        <v>0</v>
      </c>
      <c r="N174" s="44">
        <f t="shared" si="78"/>
        <v>0</v>
      </c>
      <c r="O174" s="44">
        <f t="shared" si="78"/>
        <v>0</v>
      </c>
      <c r="P174" s="44">
        <f t="shared" si="78"/>
        <v>0</v>
      </c>
      <c r="Q174" s="44">
        <f t="shared" si="78"/>
        <v>0</v>
      </c>
      <c r="R174" s="44">
        <f t="shared" si="78"/>
        <v>0</v>
      </c>
      <c r="S174" s="44">
        <f t="shared" si="78"/>
        <v>0</v>
      </c>
      <c r="T174" s="44">
        <f t="shared" si="78"/>
        <v>0</v>
      </c>
      <c r="U174" s="44">
        <f t="shared" si="78"/>
        <v>0</v>
      </c>
      <c r="V174" s="44">
        <f t="shared" si="78"/>
        <v>0</v>
      </c>
      <c r="W174" s="44">
        <f t="shared" si="78"/>
        <v>0</v>
      </c>
      <c r="X174" s="44">
        <f t="shared" si="78"/>
        <v>0</v>
      </c>
      <c r="Y174" s="44">
        <f t="shared" si="78"/>
        <v>0</v>
      </c>
      <c r="Z174" s="44">
        <f t="shared" si="78"/>
        <v>0</v>
      </c>
      <c r="AA174" s="44">
        <f t="shared" si="78"/>
        <v>0</v>
      </c>
      <c r="AB174" s="44">
        <f t="shared" si="78"/>
        <v>0</v>
      </c>
      <c r="AC174" s="44">
        <f t="shared" si="78"/>
        <v>0</v>
      </c>
      <c r="AD174" s="44">
        <f t="shared" si="78"/>
        <v>0</v>
      </c>
      <c r="AE174" s="44">
        <f t="shared" si="78"/>
        <v>0</v>
      </c>
      <c r="AF174" s="44">
        <f t="shared" si="78"/>
        <v>0</v>
      </c>
      <c r="AG174" s="44">
        <f t="shared" si="78"/>
        <v>0</v>
      </c>
      <c r="AH174" s="44">
        <f t="shared" si="78"/>
        <v>0</v>
      </c>
      <c r="AI174" s="44">
        <f t="shared" si="78"/>
        <v>0</v>
      </c>
      <c r="AJ174" s="44">
        <f t="shared" si="78"/>
        <v>0</v>
      </c>
      <c r="AK174" s="44">
        <f t="shared" si="78"/>
        <v>0</v>
      </c>
      <c r="AL174" s="44">
        <f t="shared" si="78"/>
        <v>0</v>
      </c>
      <c r="AM174" s="44">
        <f t="shared" si="78"/>
        <v>0</v>
      </c>
      <c r="AN174" s="57"/>
      <c r="AO174" s="57"/>
      <c r="AP174" s="57"/>
      <c r="AQ174" s="57"/>
      <c r="AR174" s="57"/>
      <c r="AS174" s="57"/>
      <c r="AT174" s="57"/>
      <c r="AU174" s="57"/>
      <c r="AV174" s="57"/>
      <c r="AW174" s="57"/>
      <c r="AX174" s="57"/>
      <c r="AY174" s="57"/>
      <c r="AZ174" s="57"/>
      <c r="BA174" s="57"/>
      <c r="BB174" s="57"/>
      <c r="BC174" s="57"/>
      <c r="BD174" s="57"/>
      <c r="BE174" s="58"/>
      <c r="BF174" s="58"/>
      <c r="BG174" s="58"/>
      <c r="BH174" s="58"/>
    </row>
    <row r="175" spans="1:60" ht="19.5">
      <c r="A175" s="9"/>
      <c r="B175" s="9"/>
      <c r="C175" s="53"/>
      <c r="D175" s="16"/>
      <c r="E175" s="9"/>
      <c r="F175" s="34"/>
      <c r="G175" s="9"/>
      <c r="H175" s="170"/>
      <c r="I175" s="60"/>
      <c r="J175" s="61"/>
      <c r="K175" s="61"/>
      <c r="L175" s="61"/>
      <c r="M175" s="61"/>
      <c r="N175" s="61"/>
      <c r="O175" s="61"/>
      <c r="P175" s="61"/>
      <c r="Q175" s="61"/>
      <c r="R175" s="61"/>
      <c r="S175" s="61"/>
      <c r="T175" s="61"/>
      <c r="U175" s="61"/>
      <c r="V175" s="61"/>
      <c r="W175" s="61"/>
      <c r="X175" s="61"/>
      <c r="Y175" s="61"/>
      <c r="Z175" s="61"/>
      <c r="AA175" s="61"/>
      <c r="AB175" s="61"/>
      <c r="AC175" s="61"/>
      <c r="AD175" s="61"/>
      <c r="AE175" s="61"/>
      <c r="AF175" s="61"/>
      <c r="AG175" s="61"/>
      <c r="AH175" s="61"/>
      <c r="AI175" s="61"/>
      <c r="AJ175" s="61"/>
      <c r="AK175" s="61"/>
      <c r="AL175" s="61"/>
      <c r="AM175" s="61"/>
      <c r="AN175" s="62"/>
      <c r="AO175" s="62"/>
      <c r="AP175" s="62"/>
      <c r="AQ175" s="62"/>
      <c r="AR175" s="62"/>
      <c r="AS175" s="62"/>
      <c r="AT175" s="62"/>
      <c r="AU175" s="62"/>
      <c r="AV175" s="62"/>
      <c r="AW175" s="62"/>
      <c r="AX175" s="62"/>
      <c r="AY175" s="62"/>
      <c r="AZ175" s="62"/>
      <c r="BA175" s="62"/>
      <c r="BB175" s="62"/>
      <c r="BC175" s="62"/>
      <c r="BD175" s="62"/>
      <c r="BE175" s="23"/>
      <c r="BF175" s="23"/>
      <c r="BG175" s="23"/>
      <c r="BH175" s="23"/>
    </row>
    <row r="176" spans="1:60" ht="22">
      <c r="A176" s="9"/>
      <c r="B176" s="63" t="s">
        <v>83</v>
      </c>
      <c r="D176" s="16"/>
      <c r="E176" s="9"/>
      <c r="F176" s="34"/>
      <c r="G176" s="9"/>
      <c r="H176" s="16"/>
      <c r="I176" s="9"/>
      <c r="J176" s="9"/>
      <c r="K176" s="9"/>
      <c r="L176" s="9"/>
      <c r="M176" s="9"/>
      <c r="N176" s="9"/>
      <c r="O176" s="9"/>
      <c r="P176" s="9"/>
      <c r="Q176" s="9"/>
      <c r="R176" s="9"/>
      <c r="S176" s="9"/>
      <c r="T176" s="9"/>
      <c r="U176" s="9"/>
      <c r="V176" s="9"/>
      <c r="W176" s="9"/>
      <c r="X176" s="9"/>
      <c r="Y176" s="9"/>
      <c r="Z176" s="9"/>
      <c r="AA176" s="9"/>
      <c r="AB176" s="9"/>
      <c r="AC176" s="9"/>
      <c r="AD176" s="9"/>
      <c r="AE176" s="9"/>
      <c r="AF176" s="9"/>
      <c r="AG176" s="9"/>
      <c r="AH176" s="9"/>
      <c r="AI176" s="9"/>
      <c r="AJ176" s="9"/>
      <c r="AK176" s="9"/>
      <c r="AL176" s="9"/>
      <c r="AM176" s="9"/>
      <c r="AN176" s="9"/>
      <c r="AO176" s="9"/>
      <c r="AP176" s="9"/>
      <c r="AQ176" s="9"/>
      <c r="AR176" s="9"/>
      <c r="AS176" s="9"/>
      <c r="AT176" s="9"/>
      <c r="AU176" s="9"/>
      <c r="AV176" s="9"/>
      <c r="AW176" s="9"/>
      <c r="AX176" s="9"/>
      <c r="AY176" s="9"/>
      <c r="AZ176" s="9"/>
      <c r="BA176" s="9"/>
      <c r="BB176" s="9"/>
      <c r="BC176" s="9"/>
      <c r="BD176" s="9"/>
      <c r="BE176" s="9"/>
      <c r="BF176" s="9"/>
      <c r="BG176" s="9"/>
      <c r="BH176" s="9"/>
    </row>
    <row r="177" spans="1:60" ht="22">
      <c r="A177" s="9"/>
      <c r="B177" s="63"/>
      <c r="D177" s="16"/>
      <c r="E177" s="9"/>
      <c r="F177" s="34"/>
      <c r="G177" s="9"/>
      <c r="H177" s="16"/>
      <c r="I177" s="9"/>
      <c r="J177" s="9"/>
      <c r="K177" s="9"/>
      <c r="L177" s="9"/>
      <c r="M177" s="9"/>
      <c r="N177" s="9"/>
      <c r="O177" s="9"/>
      <c r="P177" s="9"/>
      <c r="Q177" s="9"/>
      <c r="R177" s="9"/>
      <c r="S177" s="9"/>
      <c r="T177" s="9"/>
      <c r="U177" s="9"/>
      <c r="V177" s="9"/>
      <c r="W177" s="9"/>
      <c r="X177" s="9"/>
      <c r="Y177" s="9"/>
      <c r="Z177" s="9"/>
      <c r="AA177" s="9"/>
      <c r="AB177" s="9"/>
      <c r="AC177" s="9"/>
      <c r="AD177" s="9"/>
      <c r="AE177" s="9"/>
      <c r="AF177" s="9"/>
      <c r="AG177" s="9"/>
      <c r="AH177" s="9"/>
      <c r="AI177" s="9"/>
      <c r="AJ177" s="9"/>
      <c r="AK177" s="9"/>
      <c r="AL177" s="9"/>
      <c r="AM177" s="9"/>
      <c r="AN177" s="9"/>
      <c r="AO177" s="9"/>
      <c r="AP177" s="9"/>
      <c r="AQ177" s="9"/>
      <c r="AR177" s="9"/>
      <c r="AS177" s="9"/>
      <c r="AT177" s="9"/>
      <c r="AU177" s="9"/>
      <c r="AV177" s="9"/>
      <c r="AW177" s="9"/>
      <c r="AX177" s="9"/>
      <c r="AY177" s="9"/>
      <c r="AZ177" s="9"/>
      <c r="BA177" s="9"/>
      <c r="BB177" s="9"/>
      <c r="BC177" s="9"/>
      <c r="BD177" s="9"/>
      <c r="BE177" s="9"/>
      <c r="BF177" s="9"/>
      <c r="BG177" s="9"/>
      <c r="BH177" s="9"/>
    </row>
    <row r="178" spans="1:60" ht="22">
      <c r="A178" s="9"/>
      <c r="B178" s="63"/>
      <c r="C178" s="5" t="s">
        <v>84</v>
      </c>
      <c r="D178" s="16" t="s">
        <v>43</v>
      </c>
      <c r="E178" s="9"/>
      <c r="F178" s="34"/>
      <c r="G178" s="9"/>
      <c r="H178" s="16"/>
      <c r="I178" s="9"/>
      <c r="J178" s="45">
        <f t="shared" ref="J178:AM178" si="79">INDEX(existingyield,1,MATCH(J$7,years,0))</f>
        <v>0</v>
      </c>
      <c r="K178" s="45">
        <f t="shared" si="79"/>
        <v>0</v>
      </c>
      <c r="L178" s="45">
        <f t="shared" si="79"/>
        <v>0</v>
      </c>
      <c r="M178" s="45">
        <f t="shared" si="79"/>
        <v>0</v>
      </c>
      <c r="N178" s="45">
        <f t="shared" si="79"/>
        <v>0</v>
      </c>
      <c r="O178" s="45">
        <f t="shared" si="79"/>
        <v>0</v>
      </c>
      <c r="P178" s="45">
        <f t="shared" si="79"/>
        <v>0</v>
      </c>
      <c r="Q178" s="45">
        <f t="shared" si="79"/>
        <v>0</v>
      </c>
      <c r="R178" s="45">
        <f t="shared" si="79"/>
        <v>0</v>
      </c>
      <c r="S178" s="45">
        <f t="shared" si="79"/>
        <v>0</v>
      </c>
      <c r="T178" s="45">
        <f t="shared" si="79"/>
        <v>0</v>
      </c>
      <c r="U178" s="45">
        <f t="shared" si="79"/>
        <v>0</v>
      </c>
      <c r="V178" s="45">
        <f t="shared" si="79"/>
        <v>0</v>
      </c>
      <c r="W178" s="45">
        <f t="shared" si="79"/>
        <v>0</v>
      </c>
      <c r="X178" s="45">
        <f t="shared" si="79"/>
        <v>0</v>
      </c>
      <c r="Y178" s="45">
        <f t="shared" si="79"/>
        <v>0</v>
      </c>
      <c r="Z178" s="45">
        <f t="shared" si="79"/>
        <v>0</v>
      </c>
      <c r="AA178" s="45">
        <f t="shared" si="79"/>
        <v>0</v>
      </c>
      <c r="AB178" s="45">
        <f t="shared" si="79"/>
        <v>0</v>
      </c>
      <c r="AC178" s="45">
        <f t="shared" si="79"/>
        <v>0</v>
      </c>
      <c r="AD178" s="45">
        <f t="shared" si="79"/>
        <v>0</v>
      </c>
      <c r="AE178" s="45">
        <f t="shared" si="79"/>
        <v>0</v>
      </c>
      <c r="AF178" s="45">
        <f t="shared" si="79"/>
        <v>0</v>
      </c>
      <c r="AG178" s="45">
        <f t="shared" si="79"/>
        <v>0</v>
      </c>
      <c r="AH178" s="45">
        <f t="shared" si="79"/>
        <v>0</v>
      </c>
      <c r="AI178" s="45">
        <f t="shared" si="79"/>
        <v>0</v>
      </c>
      <c r="AJ178" s="45">
        <f t="shared" si="79"/>
        <v>0</v>
      </c>
      <c r="AK178" s="45">
        <f t="shared" si="79"/>
        <v>0</v>
      </c>
      <c r="AL178" s="45">
        <f t="shared" si="79"/>
        <v>0</v>
      </c>
      <c r="AM178" s="45">
        <f t="shared" si="79"/>
        <v>0</v>
      </c>
      <c r="AN178" s="9"/>
      <c r="AO178" s="9"/>
      <c r="AP178" s="9"/>
      <c r="AQ178" s="9"/>
      <c r="AR178" s="9"/>
      <c r="AS178" s="9"/>
      <c r="AT178" s="9"/>
      <c r="AU178" s="9"/>
      <c r="AV178" s="9"/>
      <c r="AW178" s="9"/>
      <c r="AX178" s="9"/>
      <c r="AY178" s="9"/>
      <c r="AZ178" s="9"/>
      <c r="BA178" s="9"/>
      <c r="BB178" s="9"/>
      <c r="BC178" s="9"/>
      <c r="BD178" s="9"/>
      <c r="BE178" s="9"/>
      <c r="BF178" s="9"/>
      <c r="BG178" s="9"/>
      <c r="BH178" s="9"/>
    </row>
    <row r="179" spans="1:60" ht="22">
      <c r="A179" s="9"/>
      <c r="B179" s="63"/>
      <c r="C179" s="5" t="s">
        <v>85</v>
      </c>
      <c r="D179" s="16" t="s">
        <v>86</v>
      </c>
      <c r="E179" s="9"/>
      <c r="F179" s="34"/>
      <c r="G179" s="9"/>
      <c r="H179" s="16"/>
      <c r="I179" s="9"/>
      <c r="J179" s="45">
        <f t="shared" ref="J179:AM179" si="80">INDEX(existingyieldcost,1,MATCH(J$7,years,0))</f>
        <v>0</v>
      </c>
      <c r="K179" s="45">
        <f t="shared" si="80"/>
        <v>0</v>
      </c>
      <c r="L179" s="45">
        <f t="shared" si="80"/>
        <v>0</v>
      </c>
      <c r="M179" s="45">
        <f t="shared" si="80"/>
        <v>0</v>
      </c>
      <c r="N179" s="45">
        <f t="shared" si="80"/>
        <v>0</v>
      </c>
      <c r="O179" s="45">
        <f t="shared" si="80"/>
        <v>0</v>
      </c>
      <c r="P179" s="45">
        <f t="shared" si="80"/>
        <v>0</v>
      </c>
      <c r="Q179" s="45">
        <f t="shared" si="80"/>
        <v>0</v>
      </c>
      <c r="R179" s="45">
        <f t="shared" si="80"/>
        <v>0</v>
      </c>
      <c r="S179" s="45">
        <f t="shared" si="80"/>
        <v>0</v>
      </c>
      <c r="T179" s="45">
        <f t="shared" si="80"/>
        <v>0</v>
      </c>
      <c r="U179" s="45">
        <f t="shared" si="80"/>
        <v>0</v>
      </c>
      <c r="V179" s="45">
        <f t="shared" si="80"/>
        <v>0</v>
      </c>
      <c r="W179" s="45">
        <f t="shared" si="80"/>
        <v>0</v>
      </c>
      <c r="X179" s="45">
        <f t="shared" si="80"/>
        <v>0</v>
      </c>
      <c r="Y179" s="45">
        <f t="shared" si="80"/>
        <v>0</v>
      </c>
      <c r="Z179" s="45">
        <f t="shared" si="80"/>
        <v>0</v>
      </c>
      <c r="AA179" s="45">
        <f t="shared" si="80"/>
        <v>0</v>
      </c>
      <c r="AB179" s="45">
        <f t="shared" si="80"/>
        <v>0</v>
      </c>
      <c r="AC179" s="45">
        <f t="shared" si="80"/>
        <v>0</v>
      </c>
      <c r="AD179" s="45">
        <f t="shared" si="80"/>
        <v>0</v>
      </c>
      <c r="AE179" s="45">
        <f t="shared" si="80"/>
        <v>0</v>
      </c>
      <c r="AF179" s="45">
        <f t="shared" si="80"/>
        <v>0</v>
      </c>
      <c r="AG179" s="45">
        <f t="shared" si="80"/>
        <v>0</v>
      </c>
      <c r="AH179" s="45">
        <f t="shared" si="80"/>
        <v>0</v>
      </c>
      <c r="AI179" s="45">
        <f t="shared" si="80"/>
        <v>0</v>
      </c>
      <c r="AJ179" s="45">
        <f t="shared" si="80"/>
        <v>0</v>
      </c>
      <c r="AK179" s="45">
        <f t="shared" si="80"/>
        <v>0</v>
      </c>
      <c r="AL179" s="45">
        <f t="shared" si="80"/>
        <v>0</v>
      </c>
      <c r="AM179" s="45">
        <f t="shared" si="80"/>
        <v>0</v>
      </c>
      <c r="AN179" s="9"/>
      <c r="AO179" s="9"/>
      <c r="AP179" s="9"/>
      <c r="AQ179" s="9"/>
      <c r="AR179" s="9"/>
      <c r="AS179" s="9"/>
      <c r="AT179" s="9"/>
      <c r="AU179" s="9"/>
      <c r="AV179" s="9"/>
      <c r="AW179" s="9"/>
      <c r="AX179" s="9"/>
      <c r="AY179" s="9"/>
      <c r="AZ179" s="9"/>
      <c r="BA179" s="9"/>
      <c r="BB179" s="9"/>
      <c r="BC179" s="9"/>
      <c r="BD179" s="9"/>
      <c r="BE179" s="9"/>
      <c r="BF179" s="9"/>
      <c r="BG179" s="9"/>
      <c r="BH179" s="9"/>
    </row>
    <row r="180" spans="1:60" ht="19.5">
      <c r="A180" s="9"/>
      <c r="B180" s="9"/>
      <c r="C180" s="10" t="s">
        <v>83</v>
      </c>
      <c r="D180" s="160" t="str">
        <f t="shared" ref="D180" si="81">baseyear</f>
        <v>FY$24</v>
      </c>
      <c r="E180" s="11"/>
      <c r="F180" s="64"/>
      <c r="G180" s="9"/>
      <c r="H180" s="168">
        <f>J180+NPV(discountrate,K180:AM180)</f>
        <v>0</v>
      </c>
      <c r="I180" s="60"/>
      <c r="J180" s="65">
        <f>J178*J179</f>
        <v>0</v>
      </c>
      <c r="K180" s="65">
        <f t="shared" ref="K180" si="82">K178*K179</f>
        <v>0</v>
      </c>
      <c r="L180" s="65">
        <f t="shared" ref="L180" si="83">L178*L179</f>
        <v>0</v>
      </c>
      <c r="M180" s="65">
        <f t="shared" ref="M180" si="84">M178*M179</f>
        <v>0</v>
      </c>
      <c r="N180" s="65">
        <f t="shared" ref="N180" si="85">N178*N179</f>
        <v>0</v>
      </c>
      <c r="O180" s="65">
        <f t="shared" ref="O180" si="86">O178*O179</f>
        <v>0</v>
      </c>
      <c r="P180" s="65">
        <f t="shared" ref="P180" si="87">P178*P179</f>
        <v>0</v>
      </c>
      <c r="Q180" s="65">
        <f t="shared" ref="Q180" si="88">Q178*Q179</f>
        <v>0</v>
      </c>
      <c r="R180" s="65">
        <f t="shared" ref="R180" si="89">R178*R179</f>
        <v>0</v>
      </c>
      <c r="S180" s="65">
        <f t="shared" ref="S180" si="90">S178*S179</f>
        <v>0</v>
      </c>
      <c r="T180" s="65">
        <f t="shared" ref="T180" si="91">T178*T179</f>
        <v>0</v>
      </c>
      <c r="U180" s="65">
        <f t="shared" ref="U180" si="92">U178*U179</f>
        <v>0</v>
      </c>
      <c r="V180" s="65">
        <f t="shared" ref="V180" si="93">V178*V179</f>
        <v>0</v>
      </c>
      <c r="W180" s="65">
        <f t="shared" ref="W180" si="94">W178*W179</f>
        <v>0</v>
      </c>
      <c r="X180" s="65">
        <f t="shared" ref="X180" si="95">X178*X179</f>
        <v>0</v>
      </c>
      <c r="Y180" s="65">
        <f t="shared" ref="Y180" si="96">Y178*Y179</f>
        <v>0</v>
      </c>
      <c r="Z180" s="65">
        <f t="shared" ref="Z180" si="97">Z178*Z179</f>
        <v>0</v>
      </c>
      <c r="AA180" s="65">
        <f t="shared" ref="AA180" si="98">AA178*AA179</f>
        <v>0</v>
      </c>
      <c r="AB180" s="65">
        <f t="shared" ref="AB180" si="99">AB178*AB179</f>
        <v>0</v>
      </c>
      <c r="AC180" s="65">
        <f t="shared" ref="AC180" si="100">AC178*AC179</f>
        <v>0</v>
      </c>
      <c r="AD180" s="65">
        <f t="shared" ref="AD180" si="101">AD178*AD179</f>
        <v>0</v>
      </c>
      <c r="AE180" s="65">
        <f t="shared" ref="AE180" si="102">AE178*AE179</f>
        <v>0</v>
      </c>
      <c r="AF180" s="65">
        <f t="shared" ref="AF180" si="103">AF178*AF179</f>
        <v>0</v>
      </c>
      <c r="AG180" s="65">
        <f t="shared" ref="AG180" si="104">AG178*AG179</f>
        <v>0</v>
      </c>
      <c r="AH180" s="65">
        <f t="shared" ref="AH180" si="105">AH178*AH179</f>
        <v>0</v>
      </c>
      <c r="AI180" s="65">
        <f t="shared" ref="AI180" si="106">AI178*AI179</f>
        <v>0</v>
      </c>
      <c r="AJ180" s="65">
        <f t="shared" ref="AJ180" si="107">AJ178*AJ179</f>
        <v>0</v>
      </c>
      <c r="AK180" s="65">
        <f t="shared" ref="AK180" si="108">AK178*AK179</f>
        <v>0</v>
      </c>
      <c r="AL180" s="65">
        <f t="shared" ref="AL180" si="109">AL178*AL179</f>
        <v>0</v>
      </c>
      <c r="AM180" s="65">
        <f t="shared" ref="AM180" si="110">AM178*AM179</f>
        <v>0</v>
      </c>
      <c r="AN180" s="62"/>
      <c r="AO180" s="62"/>
      <c r="AP180" s="62"/>
      <c r="AQ180" s="62"/>
      <c r="AR180" s="62"/>
      <c r="AS180" s="62"/>
      <c r="AT180" s="62"/>
      <c r="AU180" s="62"/>
      <c r="AV180" s="62"/>
      <c r="AW180" s="62"/>
      <c r="AX180" s="62"/>
      <c r="AY180" s="62"/>
      <c r="AZ180" s="62"/>
      <c r="BA180" s="62"/>
      <c r="BB180" s="62"/>
      <c r="BC180" s="62"/>
      <c r="BD180" s="62"/>
      <c r="BE180" s="23"/>
      <c r="BF180" s="23"/>
      <c r="BG180" s="23"/>
      <c r="BH180" s="23"/>
    </row>
    <row r="181" spans="1:60" ht="19.5">
      <c r="A181" s="9"/>
      <c r="B181" s="9"/>
      <c r="C181" s="53"/>
      <c r="D181" s="16"/>
      <c r="E181" s="9"/>
      <c r="F181" s="34"/>
      <c r="G181" s="9"/>
      <c r="H181" s="170"/>
      <c r="I181" s="60"/>
      <c r="J181" s="61"/>
      <c r="K181" s="61"/>
      <c r="L181" s="61"/>
      <c r="M181" s="61"/>
      <c r="N181" s="61"/>
      <c r="O181" s="61"/>
      <c r="P181" s="61"/>
      <c r="Q181" s="61"/>
      <c r="R181" s="61"/>
      <c r="S181" s="61"/>
      <c r="T181" s="61"/>
      <c r="U181" s="61"/>
      <c r="V181" s="61"/>
      <c r="W181" s="61"/>
      <c r="X181" s="61"/>
      <c r="Y181" s="61"/>
      <c r="Z181" s="61"/>
      <c r="AA181" s="61"/>
      <c r="AB181" s="61"/>
      <c r="AC181" s="61"/>
      <c r="AD181" s="61"/>
      <c r="AE181" s="61"/>
      <c r="AF181" s="61"/>
      <c r="AG181" s="61"/>
      <c r="AH181" s="61"/>
      <c r="AI181" s="61"/>
      <c r="AJ181" s="61"/>
      <c r="AK181" s="61"/>
      <c r="AL181" s="61"/>
      <c r="AM181" s="61"/>
      <c r="AN181" s="62"/>
      <c r="AO181" s="62"/>
      <c r="AP181" s="62"/>
      <c r="AQ181" s="62"/>
      <c r="AR181" s="62"/>
      <c r="AS181" s="62"/>
      <c r="AT181" s="62"/>
      <c r="AU181" s="62"/>
      <c r="AV181" s="62"/>
      <c r="AW181" s="62"/>
      <c r="AX181" s="62"/>
      <c r="AY181" s="62"/>
      <c r="AZ181" s="62"/>
      <c r="BA181" s="62"/>
      <c r="BB181" s="62"/>
      <c r="BC181" s="62"/>
      <c r="BD181" s="62"/>
      <c r="BE181" s="23"/>
      <c r="BF181" s="23"/>
      <c r="BG181" s="23"/>
      <c r="BH181" s="23"/>
    </row>
    <row r="182" spans="1:60" ht="19.5">
      <c r="A182" s="9"/>
      <c r="B182" s="9"/>
      <c r="C182" s="53"/>
      <c r="D182" s="16"/>
      <c r="E182" s="9"/>
      <c r="F182" s="34"/>
      <c r="G182" s="9"/>
      <c r="H182" s="170"/>
      <c r="I182" s="60"/>
      <c r="J182" s="61"/>
      <c r="K182" s="61"/>
      <c r="L182" s="61"/>
      <c r="M182" s="61"/>
      <c r="N182" s="61"/>
      <c r="O182" s="61"/>
      <c r="P182" s="61"/>
      <c r="Q182" s="61"/>
      <c r="R182" s="61"/>
      <c r="S182" s="61"/>
      <c r="T182" s="61"/>
      <c r="U182" s="61"/>
      <c r="V182" s="61"/>
      <c r="W182" s="61"/>
      <c r="X182" s="61"/>
      <c r="Y182" s="61"/>
      <c r="Z182" s="61"/>
      <c r="AA182" s="61"/>
      <c r="AB182" s="61"/>
      <c r="AC182" s="61"/>
      <c r="AD182" s="61"/>
      <c r="AE182" s="61"/>
      <c r="AF182" s="61"/>
      <c r="AG182" s="61"/>
      <c r="AH182" s="61"/>
      <c r="AI182" s="61"/>
      <c r="AJ182" s="61"/>
      <c r="AK182" s="61"/>
      <c r="AL182" s="61"/>
      <c r="AM182" s="61"/>
      <c r="AN182" s="62"/>
      <c r="AO182" s="62"/>
      <c r="AP182" s="62"/>
      <c r="AQ182" s="62"/>
      <c r="AR182" s="62"/>
      <c r="AS182" s="62"/>
      <c r="AT182" s="62"/>
      <c r="AU182" s="62"/>
      <c r="AV182" s="62"/>
      <c r="AW182" s="62"/>
      <c r="AX182" s="62"/>
      <c r="AY182" s="62"/>
      <c r="AZ182" s="62"/>
      <c r="BA182" s="62"/>
      <c r="BB182" s="62"/>
      <c r="BC182" s="62"/>
      <c r="BD182" s="62"/>
      <c r="BE182" s="23"/>
      <c r="BF182" s="23"/>
      <c r="BG182" s="23"/>
      <c r="BH182" s="23"/>
    </row>
    <row r="183" spans="1:60" ht="22">
      <c r="A183" s="9"/>
      <c r="B183" s="66" t="str">
        <f>aug1_name</f>
        <v>Augmentation 1 name</v>
      </c>
      <c r="D183" s="16"/>
      <c r="E183" s="9"/>
      <c r="F183" s="34"/>
      <c r="G183" s="9"/>
      <c r="H183" s="16"/>
      <c r="I183" s="9"/>
      <c r="J183" s="9"/>
      <c r="K183" s="9"/>
      <c r="L183" s="9"/>
      <c r="M183" s="9"/>
      <c r="N183" s="9"/>
      <c r="O183" s="9"/>
      <c r="P183" s="9"/>
      <c r="Q183" s="9"/>
      <c r="R183" s="9"/>
      <c r="S183" s="9"/>
      <c r="T183" s="9"/>
      <c r="U183" s="9"/>
      <c r="V183" s="9"/>
      <c r="W183" s="9"/>
      <c r="X183" s="9"/>
      <c r="Y183" s="9"/>
      <c r="Z183" s="9"/>
      <c r="AA183" s="9"/>
      <c r="AB183" s="9"/>
      <c r="AC183" s="9"/>
      <c r="AD183" s="9"/>
      <c r="AE183" s="9"/>
      <c r="AF183" s="9"/>
      <c r="AG183" s="9"/>
      <c r="AH183" s="9"/>
      <c r="AI183" s="9"/>
      <c r="AJ183" s="9"/>
      <c r="AK183" s="9"/>
      <c r="AL183" s="9"/>
      <c r="AM183" s="9"/>
      <c r="AN183" s="9"/>
      <c r="AO183" s="9"/>
      <c r="AP183" s="9"/>
      <c r="AQ183" s="9"/>
      <c r="AR183" s="9"/>
      <c r="AS183" s="9"/>
      <c r="AT183" s="9"/>
      <c r="AU183" s="9"/>
      <c r="AV183" s="9"/>
      <c r="AW183" s="9"/>
      <c r="AX183" s="9"/>
      <c r="AY183" s="9"/>
      <c r="AZ183" s="9"/>
      <c r="BA183" s="9"/>
      <c r="BB183" s="9"/>
      <c r="BC183" s="9"/>
      <c r="BD183" s="9"/>
      <c r="BE183" s="9"/>
      <c r="BF183" s="9"/>
      <c r="BG183" s="9"/>
      <c r="BH183" s="9"/>
    </row>
    <row r="184" spans="1:60">
      <c r="A184" s="9"/>
      <c r="B184" s="9"/>
      <c r="C184" s="9"/>
      <c r="D184" s="16"/>
      <c r="E184" s="9"/>
      <c r="F184" s="34"/>
      <c r="G184" s="9"/>
      <c r="H184" s="16"/>
      <c r="I184" s="9"/>
      <c r="J184" s="9"/>
      <c r="K184" s="9"/>
      <c r="L184" s="9"/>
      <c r="M184" s="9"/>
      <c r="N184" s="9"/>
      <c r="O184" s="9"/>
      <c r="P184" s="9"/>
      <c r="Q184" s="9"/>
      <c r="R184" s="9"/>
      <c r="S184" s="9"/>
      <c r="T184" s="9"/>
      <c r="U184" s="9"/>
      <c r="V184" s="9"/>
      <c r="W184" s="9"/>
      <c r="X184" s="9"/>
      <c r="Y184" s="9"/>
      <c r="Z184" s="9"/>
      <c r="AA184" s="9"/>
      <c r="AB184" s="9"/>
      <c r="AC184" s="9"/>
      <c r="AD184" s="9"/>
      <c r="AE184" s="9"/>
      <c r="AF184" s="9"/>
      <c r="AG184" s="9"/>
      <c r="AH184" s="9"/>
      <c r="AI184" s="9"/>
      <c r="AJ184" s="9"/>
      <c r="AK184" s="9"/>
      <c r="AL184" s="9"/>
      <c r="AM184" s="9"/>
      <c r="AN184" s="9"/>
      <c r="AO184" s="9"/>
      <c r="AP184" s="9"/>
      <c r="AQ184" s="9"/>
      <c r="AR184" s="9"/>
      <c r="AS184" s="9"/>
      <c r="AT184" s="9"/>
      <c r="AU184" s="9"/>
      <c r="AV184" s="9"/>
      <c r="AW184" s="9"/>
      <c r="AX184" s="9"/>
      <c r="AY184" s="9"/>
      <c r="AZ184" s="9"/>
      <c r="BA184" s="9"/>
      <c r="BB184" s="9"/>
      <c r="BC184" s="9"/>
      <c r="BD184" s="9"/>
      <c r="BE184" s="9"/>
      <c r="BF184" s="9"/>
      <c r="BG184" s="9"/>
      <c r="BH184" s="9"/>
    </row>
    <row r="185" spans="1:60">
      <c r="A185" s="9"/>
      <c r="B185" s="9"/>
      <c r="C185" s="9" t="s">
        <v>87</v>
      </c>
      <c r="D185" s="16" t="s">
        <v>80</v>
      </c>
      <c r="E185" s="9"/>
      <c r="F185" s="34"/>
      <c r="G185" s="9"/>
      <c r="H185" s="16"/>
      <c r="I185" s="9"/>
      <c r="J185" s="48">
        <f>J178</f>
        <v>0</v>
      </c>
      <c r="K185" s="45">
        <f t="shared" ref="K185:AM185" si="111">K178</f>
        <v>0</v>
      </c>
      <c r="L185" s="45">
        <f t="shared" si="111"/>
        <v>0</v>
      </c>
      <c r="M185" s="45">
        <f t="shared" si="111"/>
        <v>0</v>
      </c>
      <c r="N185" s="45">
        <f t="shared" si="111"/>
        <v>0</v>
      </c>
      <c r="O185" s="45">
        <f t="shared" si="111"/>
        <v>0</v>
      </c>
      <c r="P185" s="45">
        <f t="shared" si="111"/>
        <v>0</v>
      </c>
      <c r="Q185" s="45">
        <f t="shared" si="111"/>
        <v>0</v>
      </c>
      <c r="R185" s="45">
        <f t="shared" si="111"/>
        <v>0</v>
      </c>
      <c r="S185" s="45">
        <f t="shared" si="111"/>
        <v>0</v>
      </c>
      <c r="T185" s="45">
        <f t="shared" si="111"/>
        <v>0</v>
      </c>
      <c r="U185" s="45">
        <f t="shared" si="111"/>
        <v>0</v>
      </c>
      <c r="V185" s="45">
        <f t="shared" si="111"/>
        <v>0</v>
      </c>
      <c r="W185" s="45">
        <f t="shared" si="111"/>
        <v>0</v>
      </c>
      <c r="X185" s="45">
        <f t="shared" si="111"/>
        <v>0</v>
      </c>
      <c r="Y185" s="45">
        <f t="shared" si="111"/>
        <v>0</v>
      </c>
      <c r="Z185" s="45">
        <f t="shared" si="111"/>
        <v>0</v>
      </c>
      <c r="AA185" s="45">
        <f t="shared" si="111"/>
        <v>0</v>
      </c>
      <c r="AB185" s="45">
        <f t="shared" si="111"/>
        <v>0</v>
      </c>
      <c r="AC185" s="45">
        <f t="shared" si="111"/>
        <v>0</v>
      </c>
      <c r="AD185" s="45">
        <f t="shared" si="111"/>
        <v>0</v>
      </c>
      <c r="AE185" s="45">
        <f t="shared" si="111"/>
        <v>0</v>
      </c>
      <c r="AF185" s="45">
        <f t="shared" si="111"/>
        <v>0</v>
      </c>
      <c r="AG185" s="45">
        <f t="shared" si="111"/>
        <v>0</v>
      </c>
      <c r="AH185" s="45">
        <f t="shared" si="111"/>
        <v>0</v>
      </c>
      <c r="AI185" s="45">
        <f t="shared" si="111"/>
        <v>0</v>
      </c>
      <c r="AJ185" s="45">
        <f t="shared" si="111"/>
        <v>0</v>
      </c>
      <c r="AK185" s="45">
        <f t="shared" si="111"/>
        <v>0</v>
      </c>
      <c r="AL185" s="45">
        <f t="shared" si="111"/>
        <v>0</v>
      </c>
      <c r="AM185" s="45">
        <f t="shared" si="111"/>
        <v>0</v>
      </c>
      <c r="AN185" s="62"/>
      <c r="AO185" s="62"/>
      <c r="AP185" s="62"/>
      <c r="AQ185" s="62"/>
      <c r="AR185" s="62"/>
      <c r="AS185" s="62"/>
      <c r="AT185" s="62"/>
      <c r="AU185" s="62"/>
      <c r="AV185" s="62"/>
      <c r="AW185" s="62"/>
      <c r="AX185" s="62"/>
      <c r="AY185" s="62"/>
      <c r="AZ185" s="62"/>
      <c r="BA185" s="62"/>
      <c r="BB185" s="62"/>
      <c r="BC185" s="62"/>
      <c r="BD185" s="62"/>
      <c r="BE185" s="9"/>
      <c r="BF185" s="9"/>
      <c r="BG185" s="9"/>
      <c r="BH185" s="9"/>
    </row>
    <row r="186" spans="1:60">
      <c r="A186" s="9"/>
      <c r="B186" s="9"/>
      <c r="C186" s="67" t="str">
        <f>IF(D186=1, "ERROR build year before start year", "")</f>
        <v/>
      </c>
      <c r="D186" s="73" t="str">
        <f>IF(AND(J197&gt;0,-J189&lt;INDEX(leadtimes,MATCH($B183,augnames,0))), 1, "flag")</f>
        <v>flag</v>
      </c>
      <c r="E186" s="68"/>
      <c r="F186" s="69"/>
      <c r="G186" s="9"/>
      <c r="H186" s="16"/>
      <c r="I186" s="9"/>
      <c r="J186" s="9"/>
      <c r="K186" s="9"/>
      <c r="L186" s="9"/>
      <c r="M186" s="9"/>
      <c r="N186" s="9"/>
      <c r="O186" s="9"/>
      <c r="P186" s="9"/>
      <c r="Q186" s="9"/>
      <c r="R186" s="9"/>
      <c r="S186" s="9"/>
      <c r="T186" s="9"/>
      <c r="U186" s="9"/>
      <c r="V186" s="9"/>
      <c r="W186" s="9"/>
      <c r="X186" s="9"/>
      <c r="Y186" s="9"/>
      <c r="Z186" s="9"/>
      <c r="AA186" s="9"/>
      <c r="AB186" s="9"/>
      <c r="AC186" s="9"/>
      <c r="AD186" s="9"/>
      <c r="AE186" s="9"/>
      <c r="AF186" s="9"/>
      <c r="AG186" s="9"/>
      <c r="AH186" s="9"/>
      <c r="AI186" s="9"/>
      <c r="AJ186" s="9"/>
      <c r="AK186" s="9"/>
      <c r="AL186" s="9"/>
      <c r="AM186" s="9"/>
      <c r="AN186" s="9"/>
      <c r="AO186" s="9"/>
      <c r="AP186" s="9"/>
      <c r="AQ186" s="9"/>
      <c r="AR186" s="9"/>
      <c r="AS186" s="9"/>
      <c r="AT186" s="9"/>
      <c r="AU186" s="9"/>
      <c r="AV186" s="9"/>
      <c r="AW186" s="9"/>
      <c r="AX186" s="9"/>
      <c r="AY186" s="9"/>
      <c r="AZ186" s="9"/>
      <c r="BA186" s="9"/>
      <c r="BB186" s="9"/>
      <c r="BC186" s="9"/>
      <c r="BD186" s="9"/>
      <c r="BE186" s="9"/>
      <c r="BF186" s="9"/>
      <c r="BG186" s="9"/>
      <c r="BH186" s="9"/>
    </row>
    <row r="187" spans="1:60">
      <c r="A187" s="9"/>
      <c r="B187" s="9"/>
      <c r="C187" s="70" t="s">
        <v>88</v>
      </c>
      <c r="D187" s="161"/>
      <c r="E187" s="70"/>
      <c r="F187" s="71"/>
      <c r="G187" s="70"/>
      <c r="H187" s="162"/>
      <c r="I187" s="72"/>
      <c r="J187" s="73">
        <f t="shared" ref="J187:AM187" si="112">IF(J185&gt;J165, 0, 1)</f>
        <v>1</v>
      </c>
      <c r="K187" s="73">
        <f t="shared" si="112"/>
        <v>1</v>
      </c>
      <c r="L187" s="73">
        <f t="shared" si="112"/>
        <v>1</v>
      </c>
      <c r="M187" s="73">
        <f t="shared" si="112"/>
        <v>1</v>
      </c>
      <c r="N187" s="73">
        <f t="shared" si="112"/>
        <v>1</v>
      </c>
      <c r="O187" s="73">
        <f t="shared" si="112"/>
        <v>1</v>
      </c>
      <c r="P187" s="73">
        <f t="shared" si="112"/>
        <v>1</v>
      </c>
      <c r="Q187" s="73">
        <f t="shared" si="112"/>
        <v>1</v>
      </c>
      <c r="R187" s="73">
        <f t="shared" si="112"/>
        <v>1</v>
      </c>
      <c r="S187" s="73">
        <f t="shared" si="112"/>
        <v>1</v>
      </c>
      <c r="T187" s="73">
        <f t="shared" si="112"/>
        <v>1</v>
      </c>
      <c r="U187" s="73">
        <f t="shared" si="112"/>
        <v>1</v>
      </c>
      <c r="V187" s="73">
        <f t="shared" si="112"/>
        <v>1</v>
      </c>
      <c r="W187" s="73">
        <f t="shared" si="112"/>
        <v>1</v>
      </c>
      <c r="X187" s="73">
        <f t="shared" si="112"/>
        <v>1</v>
      </c>
      <c r="Y187" s="73">
        <f t="shared" si="112"/>
        <v>1</v>
      </c>
      <c r="Z187" s="73">
        <f t="shared" si="112"/>
        <v>1</v>
      </c>
      <c r="AA187" s="73">
        <f t="shared" si="112"/>
        <v>1</v>
      </c>
      <c r="AB187" s="73">
        <f t="shared" si="112"/>
        <v>1</v>
      </c>
      <c r="AC187" s="73">
        <f t="shared" si="112"/>
        <v>1</v>
      </c>
      <c r="AD187" s="73">
        <f t="shared" si="112"/>
        <v>1</v>
      </c>
      <c r="AE187" s="73">
        <f t="shared" si="112"/>
        <v>1</v>
      </c>
      <c r="AF187" s="73">
        <f t="shared" si="112"/>
        <v>1</v>
      </c>
      <c r="AG187" s="73">
        <f t="shared" si="112"/>
        <v>1</v>
      </c>
      <c r="AH187" s="73">
        <f t="shared" si="112"/>
        <v>1</v>
      </c>
      <c r="AI187" s="73">
        <f t="shared" si="112"/>
        <v>1</v>
      </c>
      <c r="AJ187" s="73">
        <f t="shared" si="112"/>
        <v>1</v>
      </c>
      <c r="AK187" s="73">
        <f t="shared" si="112"/>
        <v>1</v>
      </c>
      <c r="AL187" s="73">
        <f t="shared" si="112"/>
        <v>1</v>
      </c>
      <c r="AM187" s="73">
        <f t="shared" si="112"/>
        <v>1</v>
      </c>
      <c r="AN187" s="73"/>
      <c r="AO187" s="73"/>
      <c r="AP187" s="73"/>
      <c r="AQ187" s="73"/>
      <c r="AR187" s="73"/>
      <c r="AS187" s="73"/>
      <c r="AT187" s="73"/>
      <c r="AU187" s="73"/>
      <c r="AV187" s="73"/>
      <c r="AW187" s="73"/>
      <c r="AX187" s="73"/>
      <c r="AY187" s="73"/>
      <c r="AZ187" s="73"/>
      <c r="BA187" s="73"/>
      <c r="BB187" s="73"/>
      <c r="BC187" s="73"/>
      <c r="BD187" s="73"/>
      <c r="BE187" s="73"/>
      <c r="BF187" s="73"/>
      <c r="BG187" s="73"/>
      <c r="BH187" s="73"/>
    </row>
    <row r="188" spans="1:60">
      <c r="A188" s="9"/>
      <c r="B188" s="9"/>
      <c r="C188" s="70" t="s">
        <v>89</v>
      </c>
      <c r="D188" s="161"/>
      <c r="E188" s="70"/>
      <c r="F188" s="71"/>
      <c r="G188" s="70"/>
      <c r="H188" s="162"/>
      <c r="I188" s="72"/>
      <c r="J188" s="74">
        <f>IF(SUM($J187:J187)=0,0,1)</f>
        <v>1</v>
      </c>
      <c r="K188" s="74">
        <f>IF(SUM($J187:K187)=0,0,1)</f>
        <v>1</v>
      </c>
      <c r="L188" s="74">
        <f>IF(SUM($J187:L187)=0,0,1)</f>
        <v>1</v>
      </c>
      <c r="M188" s="74">
        <f>IF(SUM($J187:M187)=0,0,1)</f>
        <v>1</v>
      </c>
      <c r="N188" s="74">
        <f>IF(SUM($J187:N187)=0,0,1)</f>
        <v>1</v>
      </c>
      <c r="O188" s="74">
        <f>IF(SUM($J187:O187)=0,0,1)</f>
        <v>1</v>
      </c>
      <c r="P188" s="74">
        <f>IF(SUM($J187:P187)=0,0,1)</f>
        <v>1</v>
      </c>
      <c r="Q188" s="74">
        <f>IF(SUM($J187:Q187)=0,0,1)</f>
        <v>1</v>
      </c>
      <c r="R188" s="74">
        <f>IF(SUM($J187:R187)=0,0,1)</f>
        <v>1</v>
      </c>
      <c r="S188" s="74">
        <f>IF(SUM($J187:S187)=0,0,1)</f>
        <v>1</v>
      </c>
      <c r="T188" s="74">
        <f>IF(SUM($J187:T187)=0,0,1)</f>
        <v>1</v>
      </c>
      <c r="U188" s="74">
        <f>IF(SUM($J187:U187)=0,0,1)</f>
        <v>1</v>
      </c>
      <c r="V188" s="74">
        <f>IF(SUM($J187:V187)=0,0,1)</f>
        <v>1</v>
      </c>
      <c r="W188" s="74">
        <f>IF(SUM($J187:W187)=0,0,1)</f>
        <v>1</v>
      </c>
      <c r="X188" s="74">
        <f>IF(SUM($J187:X187)=0,0,1)</f>
        <v>1</v>
      </c>
      <c r="Y188" s="74">
        <f>IF(SUM($J187:Y187)=0,0,1)</f>
        <v>1</v>
      </c>
      <c r="Z188" s="74">
        <f>IF(SUM($J187:Z187)=0,0,1)</f>
        <v>1</v>
      </c>
      <c r="AA188" s="74">
        <f>IF(SUM($J187:AA187)=0,0,1)</f>
        <v>1</v>
      </c>
      <c r="AB188" s="74">
        <f>IF(SUM($J187:AB187)=0,0,1)</f>
        <v>1</v>
      </c>
      <c r="AC188" s="74">
        <f>IF(SUM($J187:AC187)=0,0,1)</f>
        <v>1</v>
      </c>
      <c r="AD188" s="74">
        <f>IF(SUM($J187:AD187)=0,0,1)</f>
        <v>1</v>
      </c>
      <c r="AE188" s="74">
        <f>IF(SUM($J187:AE187)=0,0,1)</f>
        <v>1</v>
      </c>
      <c r="AF188" s="74">
        <f>IF(SUM($J187:AF187)=0,0,1)</f>
        <v>1</v>
      </c>
      <c r="AG188" s="74">
        <f>IF(SUM($J187:AG187)=0,0,1)</f>
        <v>1</v>
      </c>
      <c r="AH188" s="74">
        <f>IF(SUM($J187:AH187)=0,0,1)</f>
        <v>1</v>
      </c>
      <c r="AI188" s="74">
        <f>IF(SUM($J187:AI187)=0,0,1)</f>
        <v>1</v>
      </c>
      <c r="AJ188" s="74">
        <f>IF(SUM($J187:AJ187)=0,0,1)</f>
        <v>1</v>
      </c>
      <c r="AK188" s="74">
        <f>IF(SUM($J187:AK187)=0,0,1)</f>
        <v>1</v>
      </c>
      <c r="AL188" s="74">
        <f>IF(SUM($J187:AL187)=0,0,1)</f>
        <v>1</v>
      </c>
      <c r="AM188" s="74">
        <f>IF(SUM($J187:AM187)=0,0,1)</f>
        <v>1</v>
      </c>
      <c r="AN188" s="74"/>
      <c r="AO188" s="74"/>
      <c r="AP188" s="74"/>
      <c r="AQ188" s="74"/>
      <c r="AR188" s="74"/>
      <c r="AS188" s="74"/>
      <c r="AT188" s="74"/>
      <c r="AU188" s="74"/>
      <c r="AV188" s="74"/>
      <c r="AW188" s="74"/>
      <c r="AX188" s="74"/>
      <c r="AY188" s="74"/>
      <c r="AZ188" s="74"/>
      <c r="BA188" s="74"/>
      <c r="BB188" s="74"/>
      <c r="BC188" s="74"/>
      <c r="BD188" s="74"/>
      <c r="BE188" s="75"/>
      <c r="BF188" s="75"/>
      <c r="BG188" s="75"/>
      <c r="BH188" s="75"/>
    </row>
    <row r="189" spans="1:60">
      <c r="A189" s="9"/>
      <c r="B189" s="9"/>
      <c r="C189" s="70" t="s">
        <v>90</v>
      </c>
      <c r="D189" s="161"/>
      <c r="E189" s="70"/>
      <c r="F189" s="71"/>
      <c r="G189" s="70"/>
      <c r="H189" s="162"/>
      <c r="I189" s="72"/>
      <c r="J189" s="74">
        <f t="shared" ref="J189" si="113">IF($AM188=0,0,IF(AND(J188=0,J187=0),K189-1,0))</f>
        <v>0</v>
      </c>
      <c r="K189" s="74">
        <f t="shared" ref="K189" si="114">IF($AM188=0,0,IF(AND(K188=0,K187=0),L189-1,0))</f>
        <v>0</v>
      </c>
      <c r="L189" s="74">
        <f t="shared" ref="L189" si="115">IF($AM188=0,0,IF(AND(L188=0,L187=0),M189-1,0))</f>
        <v>0</v>
      </c>
      <c r="M189" s="74">
        <f t="shared" ref="M189" si="116">IF($AM188=0,0,IF(AND(M188=0,M187=0),N189-1,0))</f>
        <v>0</v>
      </c>
      <c r="N189" s="74">
        <f t="shared" ref="N189" si="117">IF($AM188=0,0,IF(AND(N188=0,N187=0),O189-1,0))</f>
        <v>0</v>
      </c>
      <c r="O189" s="74">
        <f t="shared" ref="O189" si="118">IF($AM188=0,0,IF(AND(O188=0,O187=0),P189-1,0))</f>
        <v>0</v>
      </c>
      <c r="P189" s="74">
        <f t="shared" ref="P189" si="119">IF($AM188=0,0,IF(AND(P188=0,P187=0),Q189-1,0))</f>
        <v>0</v>
      </c>
      <c r="Q189" s="74">
        <f t="shared" ref="Q189" si="120">IF($AM188=0,0,IF(AND(Q188=0,Q187=0),R189-1,0))</f>
        <v>0</v>
      </c>
      <c r="R189" s="74">
        <f t="shared" ref="R189" si="121">IF($AM188=0,0,IF(AND(R188=0,R187=0),S189-1,0))</f>
        <v>0</v>
      </c>
      <c r="S189" s="74">
        <f t="shared" ref="S189" si="122">IF($AM188=0,0,IF(AND(S188=0,S187=0),T189-1,0))</f>
        <v>0</v>
      </c>
      <c r="T189" s="74">
        <f t="shared" ref="T189" si="123">IF($AM188=0,0,IF(AND(T188=0,T187=0),U189-1,0))</f>
        <v>0</v>
      </c>
      <c r="U189" s="74">
        <f t="shared" ref="U189" si="124">IF($AM188=0,0,IF(AND(U188=0,U187=0),V189-1,0))</f>
        <v>0</v>
      </c>
      <c r="V189" s="74">
        <f t="shared" ref="V189" si="125">IF($AM188=0,0,IF(AND(V188=0,V187=0),W189-1,0))</f>
        <v>0</v>
      </c>
      <c r="W189" s="74">
        <f t="shared" ref="W189" si="126">IF($AM188=0,0,IF(AND(W188=0,W187=0),X189-1,0))</f>
        <v>0</v>
      </c>
      <c r="X189" s="74">
        <f t="shared" ref="X189" si="127">IF($AM188=0,0,IF(AND(X188=0,X187=0),Y189-1,0))</f>
        <v>0</v>
      </c>
      <c r="Y189" s="74">
        <f t="shared" ref="Y189" si="128">IF($AM188=0,0,IF(AND(Y188=0,Y187=0),Z189-1,0))</f>
        <v>0</v>
      </c>
      <c r="Z189" s="74">
        <f t="shared" ref="Z189" si="129">IF($AM188=0,0,IF(AND(Z188=0,Z187=0),AA189-1,0))</f>
        <v>0</v>
      </c>
      <c r="AA189" s="74">
        <f t="shared" ref="AA189" si="130">IF($AM188=0,0,IF(AND(AA188=0,AA187=0),AB189-1,0))</f>
        <v>0</v>
      </c>
      <c r="AB189" s="74">
        <f t="shared" ref="AB189" si="131">IF($AM188=0,0,IF(AND(AB188=0,AB187=0),AC189-1,0))</f>
        <v>0</v>
      </c>
      <c r="AC189" s="74">
        <f t="shared" ref="AC189" si="132">IF($AM188=0,0,IF(AND(AC188=0,AC187=0),AD189-1,0))</f>
        <v>0</v>
      </c>
      <c r="AD189" s="74">
        <f t="shared" ref="AD189" si="133">IF($AM188=0,0,IF(AND(AD188=0,AD187=0),AE189-1,0))</f>
        <v>0</v>
      </c>
      <c r="AE189" s="74">
        <f t="shared" ref="AE189" si="134">IF($AM188=0,0,IF(AND(AE188=0,AE187=0),AF189-1,0))</f>
        <v>0</v>
      </c>
      <c r="AF189" s="74">
        <f t="shared" ref="AF189" si="135">IF($AM188=0,0,IF(AND(AF188=0,AF187=0),AG189-1,0))</f>
        <v>0</v>
      </c>
      <c r="AG189" s="74">
        <f t="shared" ref="AG189" si="136">IF($AM188=0,0,IF(AND(AG188=0,AG187=0),AH189-1,0))</f>
        <v>0</v>
      </c>
      <c r="AH189" s="74">
        <f t="shared" ref="AH189" si="137">IF($AM188=0,0,IF(AND(AH188=0,AH187=0),AI189-1,0))</f>
        <v>0</v>
      </c>
      <c r="AI189" s="74">
        <f t="shared" ref="AI189" si="138">IF($AM188=0,0,IF(AND(AI188=0,AI187=0),AJ189-1,0))</f>
        <v>0</v>
      </c>
      <c r="AJ189" s="74">
        <f t="shared" ref="AJ189" si="139">IF($AM188=0,0,IF(AND(AJ188=0,AJ187=0),AK189-1,0))</f>
        <v>0</v>
      </c>
      <c r="AK189" s="74">
        <f t="shared" ref="AK189" si="140">IF($AM188=0,0,IF(AND(AK188=0,AK187=0),AL189-1,0))</f>
        <v>0</v>
      </c>
      <c r="AL189" s="74">
        <f t="shared" ref="AL189" si="141">IF($AM188=0,0,IF(AND(AL188=0,AL187=0),AM189-1,0))</f>
        <v>0</v>
      </c>
      <c r="AM189" s="74">
        <f t="shared" ref="AM189" si="142">IF($AM188=0,0,IF(AND(AM188=0,AM187=0),AN189-1,0))</f>
        <v>0</v>
      </c>
      <c r="AN189" s="74"/>
      <c r="AO189" s="74"/>
      <c r="AP189" s="74"/>
      <c r="AQ189" s="74"/>
      <c r="AR189" s="74"/>
      <c r="AS189" s="74"/>
      <c r="AT189" s="74"/>
      <c r="AU189" s="74"/>
      <c r="AV189" s="74"/>
      <c r="AW189" s="74"/>
      <c r="AX189" s="74"/>
      <c r="AY189" s="74"/>
      <c r="AZ189" s="74"/>
      <c r="BA189" s="74"/>
      <c r="BB189" s="74"/>
      <c r="BC189" s="74"/>
      <c r="BD189" s="74"/>
      <c r="BE189" s="75"/>
      <c r="BF189" s="75"/>
      <c r="BG189" s="75"/>
      <c r="BH189" s="75"/>
    </row>
    <row r="190" spans="1:60">
      <c r="A190" s="9"/>
      <c r="B190" s="9"/>
      <c r="C190" s="70" t="s">
        <v>91</v>
      </c>
      <c r="D190" s="161"/>
      <c r="E190" s="70"/>
      <c r="F190" s="71"/>
      <c r="G190" s="70"/>
      <c r="H190" s="162"/>
      <c r="I190" s="72"/>
      <c r="J190" s="74">
        <f t="shared" ref="J190:AM190" si="143">IF(ABS(J189)=INDEX(leadtimes,MATCH($B183,augnames,0),1),1,0)</f>
        <v>1</v>
      </c>
      <c r="K190" s="74">
        <f t="shared" si="143"/>
        <v>1</v>
      </c>
      <c r="L190" s="74">
        <f t="shared" si="143"/>
        <v>1</v>
      </c>
      <c r="M190" s="74">
        <f t="shared" si="143"/>
        <v>1</v>
      </c>
      <c r="N190" s="74">
        <f t="shared" si="143"/>
        <v>1</v>
      </c>
      <c r="O190" s="74">
        <f t="shared" si="143"/>
        <v>1</v>
      </c>
      <c r="P190" s="74">
        <f t="shared" si="143"/>
        <v>1</v>
      </c>
      <c r="Q190" s="74">
        <f t="shared" si="143"/>
        <v>1</v>
      </c>
      <c r="R190" s="74">
        <f t="shared" si="143"/>
        <v>1</v>
      </c>
      <c r="S190" s="74">
        <f t="shared" si="143"/>
        <v>1</v>
      </c>
      <c r="T190" s="74">
        <f t="shared" si="143"/>
        <v>1</v>
      </c>
      <c r="U190" s="74">
        <f t="shared" si="143"/>
        <v>1</v>
      </c>
      <c r="V190" s="74">
        <f t="shared" si="143"/>
        <v>1</v>
      </c>
      <c r="W190" s="74">
        <f t="shared" si="143"/>
        <v>1</v>
      </c>
      <c r="X190" s="74">
        <f t="shared" si="143"/>
        <v>1</v>
      </c>
      <c r="Y190" s="74">
        <f t="shared" si="143"/>
        <v>1</v>
      </c>
      <c r="Z190" s="74">
        <f t="shared" si="143"/>
        <v>1</v>
      </c>
      <c r="AA190" s="74">
        <f t="shared" si="143"/>
        <v>1</v>
      </c>
      <c r="AB190" s="74">
        <f t="shared" si="143"/>
        <v>1</v>
      </c>
      <c r="AC190" s="74">
        <f t="shared" si="143"/>
        <v>1</v>
      </c>
      <c r="AD190" s="74">
        <f t="shared" si="143"/>
        <v>1</v>
      </c>
      <c r="AE190" s="74">
        <f t="shared" si="143"/>
        <v>1</v>
      </c>
      <c r="AF190" s="74">
        <f t="shared" si="143"/>
        <v>1</v>
      </c>
      <c r="AG190" s="74">
        <f t="shared" si="143"/>
        <v>1</v>
      </c>
      <c r="AH190" s="74">
        <f t="shared" si="143"/>
        <v>1</v>
      </c>
      <c r="AI190" s="74">
        <f t="shared" si="143"/>
        <v>1</v>
      </c>
      <c r="AJ190" s="74">
        <f t="shared" si="143"/>
        <v>1</v>
      </c>
      <c r="AK190" s="74">
        <f t="shared" si="143"/>
        <v>1</v>
      </c>
      <c r="AL190" s="74">
        <f t="shared" si="143"/>
        <v>1</v>
      </c>
      <c r="AM190" s="74">
        <f t="shared" si="143"/>
        <v>1</v>
      </c>
      <c r="AN190" s="74"/>
      <c r="AO190" s="74"/>
      <c r="AP190" s="74"/>
      <c r="AQ190" s="74"/>
      <c r="AR190" s="74"/>
      <c r="AS190" s="74"/>
      <c r="AT190" s="74"/>
      <c r="AU190" s="74"/>
      <c r="AV190" s="74"/>
      <c r="AW190" s="74"/>
      <c r="AX190" s="74"/>
      <c r="AY190" s="74"/>
      <c r="AZ190" s="74"/>
      <c r="BA190" s="74"/>
      <c r="BB190" s="74"/>
      <c r="BC190" s="74"/>
      <c r="BD190" s="74"/>
      <c r="BE190" s="75"/>
      <c r="BF190" s="75"/>
      <c r="BG190" s="75"/>
      <c r="BH190" s="75"/>
    </row>
    <row r="191" spans="1:60">
      <c r="A191" s="9"/>
      <c r="B191" s="9"/>
      <c r="C191" s="70" t="s">
        <v>92</v>
      </c>
      <c r="D191" s="161"/>
      <c r="E191" s="70"/>
      <c r="F191" s="71"/>
      <c r="G191" s="70"/>
      <c r="H191" s="162"/>
      <c r="I191" s="72"/>
      <c r="J191" s="74">
        <f>IF(SUM($J190:J190)=1,1,0)+I191</f>
        <v>1</v>
      </c>
      <c r="K191" s="74">
        <f>IF(SUM($J190:K190)=1,1,0)+J191</f>
        <v>1</v>
      </c>
      <c r="L191" s="74">
        <f>IF(SUM($J190:L190)=1,1,0)+K191</f>
        <v>1</v>
      </c>
      <c r="M191" s="74">
        <f>IF(SUM($J190:M190)=1,1,0)+L191</f>
        <v>1</v>
      </c>
      <c r="N191" s="74">
        <f>IF(SUM($J190:N190)=1,1,0)+M191</f>
        <v>1</v>
      </c>
      <c r="O191" s="74">
        <f>IF(SUM($J190:O190)=1,1,0)+N191</f>
        <v>1</v>
      </c>
      <c r="P191" s="74">
        <f>IF(SUM($J190:P190)=1,1,0)+O191</f>
        <v>1</v>
      </c>
      <c r="Q191" s="74">
        <f>IF(SUM($J190:Q190)=1,1,0)+P191</f>
        <v>1</v>
      </c>
      <c r="R191" s="74">
        <f>IF(SUM($J190:R190)=1,1,0)+Q191</f>
        <v>1</v>
      </c>
      <c r="S191" s="74">
        <f>IF(SUM($J190:S190)=1,1,0)+R191</f>
        <v>1</v>
      </c>
      <c r="T191" s="74">
        <f>IF(SUM($J190:T190)=1,1,0)+S191</f>
        <v>1</v>
      </c>
      <c r="U191" s="74">
        <f>IF(SUM($J190:U190)=1,1,0)+T191</f>
        <v>1</v>
      </c>
      <c r="V191" s="74">
        <f>IF(SUM($J190:V190)=1,1,0)+U191</f>
        <v>1</v>
      </c>
      <c r="W191" s="74">
        <f>IF(SUM($J190:W190)=1,1,0)+V191</f>
        <v>1</v>
      </c>
      <c r="X191" s="74">
        <f>IF(SUM($J190:X190)=1,1,0)+W191</f>
        <v>1</v>
      </c>
      <c r="Y191" s="74">
        <f>IF(SUM($J190:Y190)=1,1,0)+X191</f>
        <v>1</v>
      </c>
      <c r="Z191" s="74">
        <f>IF(SUM($J190:Z190)=1,1,0)+Y191</f>
        <v>1</v>
      </c>
      <c r="AA191" s="74">
        <f>IF(SUM($J190:AA190)=1,1,0)+Z191</f>
        <v>1</v>
      </c>
      <c r="AB191" s="74">
        <f>IF(SUM($J190:AB190)=1,1,0)+AA191</f>
        <v>1</v>
      </c>
      <c r="AC191" s="74">
        <f>IF(SUM($J190:AC190)=1,1,0)+AB191</f>
        <v>1</v>
      </c>
      <c r="AD191" s="74">
        <f>IF(SUM($J190:AD190)=1,1,0)+AC191</f>
        <v>1</v>
      </c>
      <c r="AE191" s="74">
        <f>IF(SUM($J190:AE190)=1,1,0)+AD191</f>
        <v>1</v>
      </c>
      <c r="AF191" s="74">
        <f>IF(SUM($J190:AF190)=1,1,0)+AE191</f>
        <v>1</v>
      </c>
      <c r="AG191" s="74">
        <f>IF(SUM($J190:AG190)=1,1,0)+AF191</f>
        <v>1</v>
      </c>
      <c r="AH191" s="74">
        <f>IF(SUM($J190:AH190)=1,1,0)+AG191</f>
        <v>1</v>
      </c>
      <c r="AI191" s="74">
        <f>IF(SUM($J190:AI190)=1,1,0)+AH191</f>
        <v>1</v>
      </c>
      <c r="AJ191" s="74">
        <f>IF(SUM($J190:AJ190)=1,1,0)+AI191</f>
        <v>1</v>
      </c>
      <c r="AK191" s="74">
        <f>IF(SUM($J190:AK190)=1,1,0)+AJ191</f>
        <v>1</v>
      </c>
      <c r="AL191" s="74">
        <f>IF(SUM($J190:AL190)=1,1,0)+AK191</f>
        <v>1</v>
      </c>
      <c r="AM191" s="74">
        <f>IF(SUM($J190:AM190)=1,1,0)+AL191</f>
        <v>1</v>
      </c>
      <c r="AN191" s="74"/>
      <c r="AO191" s="74"/>
      <c r="AP191" s="74"/>
      <c r="AQ191" s="74"/>
      <c r="AR191" s="74"/>
      <c r="AS191" s="74"/>
      <c r="AT191" s="74"/>
      <c r="AU191" s="74"/>
      <c r="AV191" s="74"/>
      <c r="AW191" s="74"/>
      <c r="AX191" s="74"/>
      <c r="AY191" s="74"/>
      <c r="AZ191" s="74"/>
      <c r="BA191" s="74"/>
      <c r="BB191" s="74"/>
      <c r="BC191" s="74"/>
      <c r="BD191" s="74"/>
      <c r="BE191" s="75"/>
      <c r="BF191" s="75"/>
      <c r="BG191" s="75"/>
      <c r="BH191" s="75"/>
    </row>
    <row r="192" spans="1:60" ht="15.65" customHeight="1">
      <c r="A192" s="9"/>
      <c r="B192" s="9"/>
      <c r="C192" s="70" t="s">
        <v>93</v>
      </c>
      <c r="D192" s="162"/>
      <c r="E192" s="72"/>
      <c r="F192" s="76"/>
      <c r="G192" s="72"/>
      <c r="H192" s="162"/>
      <c r="I192" s="72"/>
      <c r="J192" s="73">
        <f>SUM($J187:J187)</f>
        <v>1</v>
      </c>
      <c r="K192" s="73">
        <f>SUM($J187:K187)</f>
        <v>2</v>
      </c>
      <c r="L192" s="73">
        <f>SUM($J187:L187)</f>
        <v>3</v>
      </c>
      <c r="M192" s="73">
        <f>SUM($J187:M187)</f>
        <v>4</v>
      </c>
      <c r="N192" s="73">
        <f>SUM($J187:N187)</f>
        <v>5</v>
      </c>
      <c r="O192" s="73">
        <f>SUM($J187:O187)</f>
        <v>6</v>
      </c>
      <c r="P192" s="73">
        <f>SUM($J187:P187)</f>
        <v>7</v>
      </c>
      <c r="Q192" s="73">
        <f>SUM($J187:Q187)</f>
        <v>8</v>
      </c>
      <c r="R192" s="73">
        <f>SUM($J187:R187)</f>
        <v>9</v>
      </c>
      <c r="S192" s="73">
        <f>SUM($J187:S187)</f>
        <v>10</v>
      </c>
      <c r="T192" s="73">
        <f>SUM($J187:T187)</f>
        <v>11</v>
      </c>
      <c r="U192" s="73">
        <f>SUM($J187:U187)</f>
        <v>12</v>
      </c>
      <c r="V192" s="73">
        <f>SUM($J187:V187)</f>
        <v>13</v>
      </c>
      <c r="W192" s="73">
        <f>SUM($J187:W187)</f>
        <v>14</v>
      </c>
      <c r="X192" s="73">
        <f>SUM($J187:X187)</f>
        <v>15</v>
      </c>
      <c r="Y192" s="73">
        <f>SUM($J187:Y187)</f>
        <v>16</v>
      </c>
      <c r="Z192" s="73">
        <f>SUM($J187:Z187)</f>
        <v>17</v>
      </c>
      <c r="AA192" s="73">
        <f>SUM($J187:AA187)</f>
        <v>18</v>
      </c>
      <c r="AB192" s="73">
        <f>SUM($J187:AB187)</f>
        <v>19</v>
      </c>
      <c r="AC192" s="73">
        <f>SUM($J187:AC187)</f>
        <v>20</v>
      </c>
      <c r="AD192" s="73">
        <f>SUM($J187:AD187)</f>
        <v>21</v>
      </c>
      <c r="AE192" s="73">
        <f>SUM($J187:AE187)</f>
        <v>22</v>
      </c>
      <c r="AF192" s="73">
        <f>SUM($J187:AF187)</f>
        <v>23</v>
      </c>
      <c r="AG192" s="73">
        <f>SUM($J187:AG187)</f>
        <v>24</v>
      </c>
      <c r="AH192" s="73">
        <f>SUM($J187:AH187)</f>
        <v>25</v>
      </c>
      <c r="AI192" s="73">
        <f>SUM($J187:AI187)</f>
        <v>26</v>
      </c>
      <c r="AJ192" s="73">
        <f>SUM($J187:AJ187)</f>
        <v>27</v>
      </c>
      <c r="AK192" s="73">
        <f>SUM($J187:AK187)</f>
        <v>28</v>
      </c>
      <c r="AL192" s="73">
        <f>SUM($J187:AL187)</f>
        <v>29</v>
      </c>
      <c r="AM192" s="73">
        <f>SUM($J187:AM187)</f>
        <v>30</v>
      </c>
      <c r="AN192" s="73"/>
      <c r="AO192" s="73"/>
      <c r="AP192" s="73"/>
      <c r="AQ192" s="73"/>
      <c r="AR192" s="73"/>
      <c r="AS192" s="73"/>
      <c r="AT192" s="73"/>
      <c r="AU192" s="73"/>
      <c r="AV192" s="73"/>
      <c r="AW192" s="73"/>
      <c r="AX192" s="73"/>
      <c r="AY192" s="73"/>
      <c r="AZ192" s="73"/>
      <c r="BA192" s="73"/>
      <c r="BB192" s="73"/>
      <c r="BC192" s="73"/>
      <c r="BD192" s="73"/>
      <c r="BE192" s="73"/>
      <c r="BF192" s="73"/>
      <c r="BG192" s="73"/>
      <c r="BH192" s="73"/>
    </row>
    <row r="193" spans="1:60" ht="15.65" customHeight="1">
      <c r="A193" s="9"/>
      <c r="B193" s="9"/>
      <c r="C193" s="70" t="s">
        <v>94</v>
      </c>
      <c r="D193" s="162"/>
      <c r="E193" s="72"/>
      <c r="F193" s="76"/>
      <c r="G193" s="72"/>
      <c r="H193" s="162"/>
      <c r="I193" s="72"/>
      <c r="J193" s="73">
        <f t="shared" ref="J193:AM193" si="144">IF(J192&gt;INDEX(assetlives, MATCH($B183, augnames, 0)), 0, 1)</f>
        <v>0</v>
      </c>
      <c r="K193" s="73">
        <f t="shared" si="144"/>
        <v>0</v>
      </c>
      <c r="L193" s="73">
        <f t="shared" si="144"/>
        <v>0</v>
      </c>
      <c r="M193" s="73">
        <f t="shared" si="144"/>
        <v>0</v>
      </c>
      <c r="N193" s="73">
        <f t="shared" si="144"/>
        <v>0</v>
      </c>
      <c r="O193" s="73">
        <f t="shared" si="144"/>
        <v>0</v>
      </c>
      <c r="P193" s="73">
        <f t="shared" si="144"/>
        <v>0</v>
      </c>
      <c r="Q193" s="73">
        <f t="shared" si="144"/>
        <v>0</v>
      </c>
      <c r="R193" s="73">
        <f t="shared" si="144"/>
        <v>0</v>
      </c>
      <c r="S193" s="73">
        <f t="shared" si="144"/>
        <v>0</v>
      </c>
      <c r="T193" s="73">
        <f t="shared" si="144"/>
        <v>0</v>
      </c>
      <c r="U193" s="73">
        <f t="shared" si="144"/>
        <v>0</v>
      </c>
      <c r="V193" s="73">
        <f t="shared" si="144"/>
        <v>0</v>
      </c>
      <c r="W193" s="73">
        <f t="shared" si="144"/>
        <v>0</v>
      </c>
      <c r="X193" s="73">
        <f t="shared" si="144"/>
        <v>0</v>
      </c>
      <c r="Y193" s="73">
        <f t="shared" si="144"/>
        <v>0</v>
      </c>
      <c r="Z193" s="73">
        <f t="shared" si="144"/>
        <v>0</v>
      </c>
      <c r="AA193" s="73">
        <f t="shared" si="144"/>
        <v>0</v>
      </c>
      <c r="AB193" s="73">
        <f t="shared" si="144"/>
        <v>0</v>
      </c>
      <c r="AC193" s="73">
        <f t="shared" si="144"/>
        <v>0</v>
      </c>
      <c r="AD193" s="73">
        <f t="shared" si="144"/>
        <v>0</v>
      </c>
      <c r="AE193" s="73">
        <f t="shared" si="144"/>
        <v>0</v>
      </c>
      <c r="AF193" s="73">
        <f t="shared" si="144"/>
        <v>0</v>
      </c>
      <c r="AG193" s="73">
        <f t="shared" si="144"/>
        <v>0</v>
      </c>
      <c r="AH193" s="73">
        <f t="shared" si="144"/>
        <v>0</v>
      </c>
      <c r="AI193" s="73">
        <f t="shared" si="144"/>
        <v>0</v>
      </c>
      <c r="AJ193" s="73">
        <f t="shared" si="144"/>
        <v>0</v>
      </c>
      <c r="AK193" s="73">
        <f t="shared" si="144"/>
        <v>0</v>
      </c>
      <c r="AL193" s="73">
        <f t="shared" si="144"/>
        <v>0</v>
      </c>
      <c r="AM193" s="73">
        <f t="shared" si="144"/>
        <v>0</v>
      </c>
      <c r="AN193" s="73"/>
      <c r="AO193" s="73"/>
      <c r="AP193" s="73"/>
      <c r="AQ193" s="73"/>
      <c r="AR193" s="73"/>
      <c r="AS193" s="73"/>
      <c r="AT193" s="73"/>
      <c r="AU193" s="73"/>
      <c r="AV193" s="73"/>
      <c r="AW193" s="73"/>
      <c r="AX193" s="73"/>
      <c r="AY193" s="73"/>
      <c r="AZ193" s="73"/>
      <c r="BA193" s="73"/>
      <c r="BB193" s="73"/>
      <c r="BC193" s="73"/>
      <c r="BD193" s="73"/>
      <c r="BE193" s="73"/>
      <c r="BF193" s="73"/>
      <c r="BG193" s="73"/>
      <c r="BH193" s="73"/>
    </row>
    <row r="194" spans="1:60">
      <c r="A194" s="9"/>
      <c r="B194" s="9"/>
      <c r="C194" s="70" t="s">
        <v>95</v>
      </c>
      <c r="D194" s="161"/>
      <c r="E194" s="70"/>
      <c r="F194" s="71"/>
      <c r="G194" s="70"/>
      <c r="H194" s="162"/>
      <c r="I194" s="72"/>
      <c r="J194" s="74">
        <f>IF(J$7&lt;=ModelFyEnd, 1, 0)</f>
        <v>1</v>
      </c>
      <c r="K194" s="74">
        <f t="shared" ref="K194:AM194" si="145">IF(K$7&lt;=ModelFyEnd, 1, 0)</f>
        <v>1</v>
      </c>
      <c r="L194" s="74">
        <f t="shared" si="145"/>
        <v>1</v>
      </c>
      <c r="M194" s="74">
        <f t="shared" si="145"/>
        <v>1</v>
      </c>
      <c r="N194" s="74">
        <f t="shared" si="145"/>
        <v>1</v>
      </c>
      <c r="O194" s="74">
        <f t="shared" si="145"/>
        <v>1</v>
      </c>
      <c r="P194" s="74">
        <f t="shared" si="145"/>
        <v>1</v>
      </c>
      <c r="Q194" s="74">
        <f t="shared" si="145"/>
        <v>1</v>
      </c>
      <c r="R194" s="74">
        <f t="shared" si="145"/>
        <v>1</v>
      </c>
      <c r="S194" s="74">
        <f t="shared" si="145"/>
        <v>1</v>
      </c>
      <c r="T194" s="74">
        <f t="shared" si="145"/>
        <v>1</v>
      </c>
      <c r="U194" s="74">
        <f t="shared" si="145"/>
        <v>1</v>
      </c>
      <c r="V194" s="74">
        <f t="shared" si="145"/>
        <v>1</v>
      </c>
      <c r="W194" s="74">
        <f t="shared" si="145"/>
        <v>1</v>
      </c>
      <c r="X194" s="74">
        <f t="shared" si="145"/>
        <v>1</v>
      </c>
      <c r="Y194" s="74">
        <f t="shared" si="145"/>
        <v>1</v>
      </c>
      <c r="Z194" s="74">
        <f t="shared" si="145"/>
        <v>1</v>
      </c>
      <c r="AA194" s="74">
        <f t="shared" si="145"/>
        <v>1</v>
      </c>
      <c r="AB194" s="74">
        <f t="shared" si="145"/>
        <v>1</v>
      </c>
      <c r="AC194" s="74">
        <f t="shared" si="145"/>
        <v>1</v>
      </c>
      <c r="AD194" s="74">
        <f t="shared" si="145"/>
        <v>1</v>
      </c>
      <c r="AE194" s="74">
        <f t="shared" si="145"/>
        <v>1</v>
      </c>
      <c r="AF194" s="74">
        <f t="shared" si="145"/>
        <v>1</v>
      </c>
      <c r="AG194" s="74">
        <f t="shared" si="145"/>
        <v>1</v>
      </c>
      <c r="AH194" s="74">
        <f t="shared" si="145"/>
        <v>1</v>
      </c>
      <c r="AI194" s="74">
        <f t="shared" si="145"/>
        <v>1</v>
      </c>
      <c r="AJ194" s="74">
        <f t="shared" si="145"/>
        <v>1</v>
      </c>
      <c r="AK194" s="74">
        <f t="shared" si="145"/>
        <v>1</v>
      </c>
      <c r="AL194" s="74">
        <f t="shared" si="145"/>
        <v>1</v>
      </c>
      <c r="AM194" s="74">
        <f t="shared" si="145"/>
        <v>1</v>
      </c>
      <c r="AN194" s="74"/>
      <c r="AO194" s="74"/>
      <c r="AP194" s="74"/>
      <c r="AQ194" s="74"/>
      <c r="AR194" s="74"/>
      <c r="AS194" s="74"/>
      <c r="AT194" s="74"/>
      <c r="AU194" s="74"/>
      <c r="AV194" s="74"/>
      <c r="AW194" s="74"/>
      <c r="AX194" s="74"/>
      <c r="AY194" s="74"/>
      <c r="AZ194" s="74"/>
      <c r="BA194" s="74"/>
      <c r="BB194" s="74"/>
      <c r="BC194" s="74"/>
      <c r="BD194" s="74"/>
      <c r="BE194" s="75"/>
      <c r="BF194" s="75"/>
      <c r="BG194" s="75"/>
      <c r="BH194" s="75"/>
    </row>
    <row r="195" spans="1:60">
      <c r="A195" s="9"/>
      <c r="B195" s="9"/>
      <c r="C195" s="9"/>
      <c r="D195" s="16"/>
      <c r="E195" s="9"/>
      <c r="F195" s="34"/>
      <c r="G195" s="9"/>
      <c r="H195" s="16"/>
      <c r="I195" s="9"/>
      <c r="J195" s="9"/>
      <c r="K195" s="9"/>
      <c r="L195" s="9"/>
      <c r="M195" s="9"/>
      <c r="N195" s="9"/>
      <c r="O195" s="9"/>
      <c r="P195" s="9"/>
      <c r="Q195" s="9"/>
      <c r="R195" s="9"/>
      <c r="S195" s="9"/>
      <c r="T195" s="9"/>
      <c r="U195" s="9"/>
      <c r="V195" s="9"/>
      <c r="W195" s="9"/>
      <c r="X195" s="9"/>
      <c r="Y195" s="9"/>
      <c r="Z195" s="9"/>
      <c r="AA195" s="9"/>
      <c r="AB195" s="9"/>
      <c r="AC195" s="9"/>
      <c r="AD195" s="9"/>
      <c r="AE195" s="9"/>
      <c r="AF195" s="9"/>
      <c r="AG195" s="9"/>
      <c r="AH195" s="9"/>
      <c r="AI195" s="9"/>
      <c r="AJ195" s="9"/>
      <c r="AK195" s="9"/>
      <c r="AL195" s="9"/>
      <c r="AM195" s="9"/>
      <c r="AN195" s="9"/>
      <c r="AO195" s="9"/>
      <c r="AP195" s="9"/>
      <c r="AQ195" s="9"/>
      <c r="AR195" s="9"/>
      <c r="AS195" s="9"/>
      <c r="AT195" s="9"/>
      <c r="AU195" s="9"/>
      <c r="AV195" s="9"/>
      <c r="AW195" s="9"/>
      <c r="AX195" s="9"/>
      <c r="AY195" s="9"/>
      <c r="AZ195" s="9"/>
      <c r="BA195" s="9"/>
      <c r="BB195" s="9"/>
      <c r="BC195" s="9"/>
      <c r="BD195" s="9"/>
      <c r="BE195" s="9"/>
      <c r="BF195" s="9"/>
      <c r="BG195" s="9"/>
      <c r="BH195" s="9"/>
    </row>
    <row r="196" spans="1:60" ht="22">
      <c r="A196" s="9"/>
      <c r="B196" s="63"/>
      <c r="C196" s="5" t="s">
        <v>96</v>
      </c>
      <c r="D196" s="160" t="s">
        <v>80</v>
      </c>
      <c r="E196" s="11"/>
      <c r="F196" s="76" t="s">
        <v>97</v>
      </c>
      <c r="G196" s="9"/>
      <c r="H196" s="16"/>
      <c r="I196" s="9"/>
      <c r="J196" s="48">
        <f t="shared" ref="J196:AM196" si="146">IF(J188=1, INDEX(yieldnew, MATCH($B183, augnames, 0)), 0)*J193</f>
        <v>0</v>
      </c>
      <c r="K196" s="48">
        <f t="shared" si="146"/>
        <v>0</v>
      </c>
      <c r="L196" s="48">
        <f t="shared" si="146"/>
        <v>0</v>
      </c>
      <c r="M196" s="48">
        <f t="shared" si="146"/>
        <v>0</v>
      </c>
      <c r="N196" s="48">
        <f t="shared" si="146"/>
        <v>0</v>
      </c>
      <c r="O196" s="48">
        <f t="shared" si="146"/>
        <v>0</v>
      </c>
      <c r="P196" s="48">
        <f t="shared" si="146"/>
        <v>0</v>
      </c>
      <c r="Q196" s="48">
        <f t="shared" si="146"/>
        <v>0</v>
      </c>
      <c r="R196" s="48">
        <f t="shared" si="146"/>
        <v>0</v>
      </c>
      <c r="S196" s="48">
        <f t="shared" si="146"/>
        <v>0</v>
      </c>
      <c r="T196" s="48">
        <f t="shared" si="146"/>
        <v>0</v>
      </c>
      <c r="U196" s="48">
        <f t="shared" si="146"/>
        <v>0</v>
      </c>
      <c r="V196" s="48">
        <f t="shared" si="146"/>
        <v>0</v>
      </c>
      <c r="W196" s="48">
        <f t="shared" si="146"/>
        <v>0</v>
      </c>
      <c r="X196" s="48">
        <f t="shared" si="146"/>
        <v>0</v>
      </c>
      <c r="Y196" s="48">
        <f t="shared" si="146"/>
        <v>0</v>
      </c>
      <c r="Z196" s="48">
        <f t="shared" si="146"/>
        <v>0</v>
      </c>
      <c r="AA196" s="48">
        <f t="shared" si="146"/>
        <v>0</v>
      </c>
      <c r="AB196" s="48">
        <f t="shared" si="146"/>
        <v>0</v>
      </c>
      <c r="AC196" s="48">
        <f t="shared" si="146"/>
        <v>0</v>
      </c>
      <c r="AD196" s="48">
        <f t="shared" si="146"/>
        <v>0</v>
      </c>
      <c r="AE196" s="48">
        <f t="shared" si="146"/>
        <v>0</v>
      </c>
      <c r="AF196" s="48">
        <f t="shared" si="146"/>
        <v>0</v>
      </c>
      <c r="AG196" s="48">
        <f t="shared" si="146"/>
        <v>0</v>
      </c>
      <c r="AH196" s="48">
        <f t="shared" si="146"/>
        <v>0</v>
      </c>
      <c r="AI196" s="48">
        <f t="shared" si="146"/>
        <v>0</v>
      </c>
      <c r="AJ196" s="48">
        <f t="shared" si="146"/>
        <v>0</v>
      </c>
      <c r="AK196" s="48">
        <f t="shared" si="146"/>
        <v>0</v>
      </c>
      <c r="AL196" s="48">
        <f t="shared" si="146"/>
        <v>0</v>
      </c>
      <c r="AM196" s="48">
        <f t="shared" si="146"/>
        <v>0</v>
      </c>
      <c r="AN196" s="9"/>
      <c r="AO196" s="9"/>
      <c r="AP196" s="9"/>
      <c r="AQ196" s="9"/>
      <c r="AR196" s="9"/>
      <c r="AS196" s="9"/>
      <c r="AT196" s="9"/>
      <c r="AU196" s="9"/>
      <c r="AV196" s="9"/>
      <c r="AW196" s="9"/>
      <c r="AX196" s="9"/>
      <c r="AY196" s="9"/>
      <c r="AZ196" s="9"/>
      <c r="BA196" s="9"/>
      <c r="BB196" s="9"/>
      <c r="BC196" s="9"/>
      <c r="BD196" s="9"/>
      <c r="BE196" s="9"/>
      <c r="BF196" s="9"/>
      <c r="BG196" s="9"/>
      <c r="BH196" s="9"/>
    </row>
    <row r="197" spans="1:60" ht="22">
      <c r="A197" s="9"/>
      <c r="B197" s="63"/>
      <c r="C197" s="5" t="s">
        <v>98</v>
      </c>
      <c r="D197" s="160" t="str">
        <f>baseyear</f>
        <v>FY$24</v>
      </c>
      <c r="E197" s="11"/>
      <c r="F197" s="77" t="str">
        <f>IF(H199=0,"",INDEX($J$7:$AM$7,1,MATCH(1,$J191:$AM191,0)))</f>
        <v/>
      </c>
      <c r="G197" s="9"/>
      <c r="H197" s="16"/>
      <c r="I197" s="9"/>
      <c r="J197" s="48" cm="1">
        <f t="array" ref="J197">IF(J191=0,0,INDEX(Capitalexpenditure,MATCH($B183,augnames,0),J191))</f>
        <v>0</v>
      </c>
      <c r="K197" s="48" cm="1">
        <f t="array" ref="K197">IF(K191=0,0,INDEX(Capitalexpenditure,MATCH($B183,augnames,0),K191))</f>
        <v>0</v>
      </c>
      <c r="L197" s="48" cm="1">
        <f t="array" ref="L197">IF(L191=0,0,INDEX(Capitalexpenditure,MATCH($B183,augnames,0),L191))</f>
        <v>0</v>
      </c>
      <c r="M197" s="48" cm="1">
        <f t="array" ref="M197">IF(M191=0,0,INDEX(Capitalexpenditure,MATCH($B183,augnames,0),M191))</f>
        <v>0</v>
      </c>
      <c r="N197" s="48" cm="1">
        <f t="array" ref="N197">IF(N191=0,0,INDEX(Capitalexpenditure,MATCH($B183,augnames,0),N191))</f>
        <v>0</v>
      </c>
      <c r="O197" s="48" cm="1">
        <f t="array" ref="O197">IF(O191=0,0,INDEX(Capitalexpenditure,MATCH($B183,augnames,0),O191))</f>
        <v>0</v>
      </c>
      <c r="P197" s="48" cm="1">
        <f t="array" ref="P197">IF(P191=0,0,INDEX(Capitalexpenditure,MATCH($B183,augnames,0),P191))</f>
        <v>0</v>
      </c>
      <c r="Q197" s="48" cm="1">
        <f t="array" ref="Q197">IF(Q191=0,0,INDEX(Capitalexpenditure,MATCH($B183,augnames,0),Q191))</f>
        <v>0</v>
      </c>
      <c r="R197" s="48" cm="1">
        <f t="array" ref="R197">IF(R191=0,0,INDEX(Capitalexpenditure,MATCH($B183,augnames,0),R191))</f>
        <v>0</v>
      </c>
      <c r="S197" s="48" cm="1">
        <f t="array" ref="S197">IF(S191=0,0,INDEX(Capitalexpenditure,MATCH($B183,augnames,0),S191))</f>
        <v>0</v>
      </c>
      <c r="T197" s="48" cm="1">
        <f t="array" ref="T197">IF(T191=0,0,INDEX(Capitalexpenditure,MATCH($B183,augnames,0),T191))</f>
        <v>0</v>
      </c>
      <c r="U197" s="48" cm="1">
        <f t="array" ref="U197">IF(U191=0,0,INDEX(Capitalexpenditure,MATCH($B183,augnames,0),U191))</f>
        <v>0</v>
      </c>
      <c r="V197" s="48" cm="1">
        <f t="array" ref="V197">IF(V191=0,0,INDEX(Capitalexpenditure,MATCH($B183,augnames,0),V191))</f>
        <v>0</v>
      </c>
      <c r="W197" s="48" cm="1">
        <f t="array" ref="W197">IF(W191=0,0,INDEX(Capitalexpenditure,MATCH($B183,augnames,0),W191))</f>
        <v>0</v>
      </c>
      <c r="X197" s="48" cm="1">
        <f t="array" ref="X197">IF(X191=0,0,INDEX(Capitalexpenditure,MATCH($B183,augnames,0),X191))</f>
        <v>0</v>
      </c>
      <c r="Y197" s="48" cm="1">
        <f t="array" ref="Y197">IF(Y191=0,0,INDEX(Capitalexpenditure,MATCH($B183,augnames,0),Y191))</f>
        <v>0</v>
      </c>
      <c r="Z197" s="48" cm="1">
        <f t="array" ref="Z197">IF(Z191=0,0,INDEX(Capitalexpenditure,MATCH($B183,augnames,0),Z191))</f>
        <v>0</v>
      </c>
      <c r="AA197" s="48" cm="1">
        <f t="array" ref="AA197">IF(AA191=0,0,INDEX(Capitalexpenditure,MATCH($B183,augnames,0),AA191))</f>
        <v>0</v>
      </c>
      <c r="AB197" s="48" cm="1">
        <f t="array" ref="AB197">IF(AB191=0,0,INDEX(Capitalexpenditure,MATCH($B183,augnames,0),AB191))</f>
        <v>0</v>
      </c>
      <c r="AC197" s="48" cm="1">
        <f t="array" ref="AC197">IF(AC191=0,0,INDEX(Capitalexpenditure,MATCH($B183,augnames,0),AC191))</f>
        <v>0</v>
      </c>
      <c r="AD197" s="48" cm="1">
        <f t="array" ref="AD197">IF(AD191=0,0,INDEX(Capitalexpenditure,MATCH($B183,augnames,0),AD191))</f>
        <v>0</v>
      </c>
      <c r="AE197" s="48" cm="1">
        <f t="array" ref="AE197">IF(AE191=0,0,INDEX(Capitalexpenditure,MATCH($B183,augnames,0),AE191))</f>
        <v>0</v>
      </c>
      <c r="AF197" s="48" cm="1">
        <f t="array" ref="AF197">IF(AF191=0,0,INDEX(Capitalexpenditure,MATCH($B183,augnames,0),AF191))</f>
        <v>0</v>
      </c>
      <c r="AG197" s="48" cm="1">
        <f t="array" ref="AG197">IF(AG191=0,0,INDEX(Capitalexpenditure,MATCH($B183,augnames,0),AG191))</f>
        <v>0</v>
      </c>
      <c r="AH197" s="48" cm="1">
        <f t="array" ref="AH197">IF(AH191=0,0,INDEX(Capitalexpenditure,MATCH($B183,augnames,0),AH191))</f>
        <v>0</v>
      </c>
      <c r="AI197" s="48" cm="1">
        <f t="array" ref="AI197">IF(AI191=0,0,INDEX(Capitalexpenditure,MATCH($B183,augnames,0),AI191))</f>
        <v>0</v>
      </c>
      <c r="AJ197" s="48" cm="1">
        <f t="array" ref="AJ197">IF(AJ191=0,0,INDEX(Capitalexpenditure,MATCH($B183,augnames,0),AJ191))</f>
        <v>0</v>
      </c>
      <c r="AK197" s="48" cm="1">
        <f t="array" ref="AK197">IF(AK191=0,0,INDEX(Capitalexpenditure,MATCH($B183,augnames,0),AK191))</f>
        <v>0</v>
      </c>
      <c r="AL197" s="48" cm="1">
        <f t="array" ref="AL197">IF(AL191=0,0,INDEX(Capitalexpenditure,MATCH($B183,augnames,0),AL191))</f>
        <v>0</v>
      </c>
      <c r="AM197" s="48" cm="1">
        <f t="array" ref="AM197">IF(AM191=0,0,INDEX(Capitalexpenditure,MATCH($B183,augnames,0),AM191))</f>
        <v>0</v>
      </c>
      <c r="AN197" s="9"/>
      <c r="AO197" s="9"/>
      <c r="AP197" s="9"/>
      <c r="AQ197" s="9"/>
      <c r="AR197" s="9"/>
      <c r="AS197" s="9"/>
      <c r="AT197" s="9"/>
      <c r="AU197" s="9"/>
      <c r="AV197" s="9"/>
      <c r="AW197" s="9"/>
      <c r="AX197" s="9"/>
      <c r="AY197" s="9"/>
      <c r="AZ197" s="9"/>
      <c r="BA197" s="9"/>
      <c r="BB197" s="9"/>
      <c r="BC197" s="9"/>
      <c r="BD197" s="9"/>
      <c r="BE197" s="9"/>
      <c r="BF197" s="9"/>
      <c r="BG197" s="9"/>
      <c r="BH197" s="9"/>
    </row>
    <row r="198" spans="1:60" ht="22">
      <c r="A198" s="9"/>
      <c r="B198" s="63"/>
      <c r="C198" s="5" t="s">
        <v>99</v>
      </c>
      <c r="D198" s="160" t="str">
        <f>baseyear</f>
        <v>FY$24</v>
      </c>
      <c r="E198" s="11"/>
      <c r="F198" s="34"/>
      <c r="G198" s="9"/>
      <c r="H198" s="16"/>
      <c r="I198" s="9"/>
      <c r="J198" s="48">
        <f t="shared" ref="J198:AM198" si="147">IF(J188=1,INDEX(Operatingexpenditure,MATCH($B183,augnames,0),J192),0)</f>
        <v>0</v>
      </c>
      <c r="K198" s="48">
        <f t="shared" si="147"/>
        <v>0</v>
      </c>
      <c r="L198" s="48">
        <f t="shared" si="147"/>
        <v>0</v>
      </c>
      <c r="M198" s="48">
        <f t="shared" si="147"/>
        <v>0</v>
      </c>
      <c r="N198" s="48">
        <f t="shared" si="147"/>
        <v>0</v>
      </c>
      <c r="O198" s="48">
        <f t="shared" si="147"/>
        <v>0</v>
      </c>
      <c r="P198" s="48">
        <f t="shared" si="147"/>
        <v>0</v>
      </c>
      <c r="Q198" s="48">
        <f t="shared" si="147"/>
        <v>0</v>
      </c>
      <c r="R198" s="48">
        <f t="shared" si="147"/>
        <v>0</v>
      </c>
      <c r="S198" s="48">
        <f t="shared" si="147"/>
        <v>0</v>
      </c>
      <c r="T198" s="48">
        <f t="shared" si="147"/>
        <v>0</v>
      </c>
      <c r="U198" s="48">
        <f t="shared" si="147"/>
        <v>0</v>
      </c>
      <c r="V198" s="48">
        <f t="shared" si="147"/>
        <v>0</v>
      </c>
      <c r="W198" s="48">
        <f t="shared" si="147"/>
        <v>0</v>
      </c>
      <c r="X198" s="48">
        <f t="shared" si="147"/>
        <v>0</v>
      </c>
      <c r="Y198" s="48">
        <f t="shared" si="147"/>
        <v>0</v>
      </c>
      <c r="Z198" s="48">
        <f t="shared" si="147"/>
        <v>0</v>
      </c>
      <c r="AA198" s="48">
        <f t="shared" si="147"/>
        <v>0</v>
      </c>
      <c r="AB198" s="48">
        <f t="shared" si="147"/>
        <v>0</v>
      </c>
      <c r="AC198" s="48">
        <f t="shared" si="147"/>
        <v>0</v>
      </c>
      <c r="AD198" s="48">
        <f t="shared" si="147"/>
        <v>0</v>
      </c>
      <c r="AE198" s="48">
        <f t="shared" si="147"/>
        <v>0</v>
      </c>
      <c r="AF198" s="48">
        <f t="shared" si="147"/>
        <v>0</v>
      </c>
      <c r="AG198" s="48">
        <f t="shared" si="147"/>
        <v>0</v>
      </c>
      <c r="AH198" s="48">
        <f t="shared" si="147"/>
        <v>0</v>
      </c>
      <c r="AI198" s="48">
        <f t="shared" si="147"/>
        <v>0</v>
      </c>
      <c r="AJ198" s="48">
        <f t="shared" si="147"/>
        <v>0</v>
      </c>
      <c r="AK198" s="48">
        <f t="shared" si="147"/>
        <v>0</v>
      </c>
      <c r="AL198" s="48">
        <f t="shared" si="147"/>
        <v>0</v>
      </c>
      <c r="AM198" s="48">
        <f t="shared" si="147"/>
        <v>0</v>
      </c>
      <c r="AN198" s="9"/>
      <c r="AO198" s="9"/>
      <c r="AP198" s="9"/>
      <c r="AQ198" s="9"/>
      <c r="AR198" s="9"/>
      <c r="AS198" s="9"/>
      <c r="AT198" s="9"/>
      <c r="AU198" s="9"/>
      <c r="AV198" s="9"/>
      <c r="AW198" s="9"/>
      <c r="AX198" s="9"/>
      <c r="AY198" s="9"/>
      <c r="AZ198" s="9"/>
      <c r="BA198" s="9"/>
      <c r="BB198" s="9"/>
      <c r="BC198" s="9"/>
      <c r="BD198" s="9"/>
      <c r="BE198" s="9"/>
      <c r="BF198" s="9"/>
      <c r="BG198" s="9"/>
      <c r="BH198" s="9"/>
    </row>
    <row r="199" spans="1:60" s="59" customFormat="1" ht="22">
      <c r="A199" s="10"/>
      <c r="B199" s="66"/>
      <c r="C199" s="59" t="str">
        <f>"Total expenditure: "&amp;B183</f>
        <v>Total expenditure: Augmentation 1 name</v>
      </c>
      <c r="D199" s="163" t="str">
        <f>baseyear</f>
        <v>FY$24</v>
      </c>
      <c r="E199" s="78"/>
      <c r="F199" s="34"/>
      <c r="G199" s="10"/>
      <c r="H199" s="169">
        <f>J199+NPV(discountrate, K199:AM199)</f>
        <v>0</v>
      </c>
      <c r="I199" s="10"/>
      <c r="J199" s="65">
        <f>IF(J194=1, SUM(J197:J198), 0)</f>
        <v>0</v>
      </c>
      <c r="K199" s="65">
        <f>IF(K194=1, SUM(K197:K198), 0)</f>
        <v>0</v>
      </c>
      <c r="L199" s="65">
        <f t="shared" ref="L199:AM199" si="148">IF(L194=1, SUM(L197:L198), 0)</f>
        <v>0</v>
      </c>
      <c r="M199" s="65">
        <f t="shared" si="148"/>
        <v>0</v>
      </c>
      <c r="N199" s="65">
        <f t="shared" si="148"/>
        <v>0</v>
      </c>
      <c r="O199" s="65">
        <f t="shared" si="148"/>
        <v>0</v>
      </c>
      <c r="P199" s="65">
        <f t="shared" si="148"/>
        <v>0</v>
      </c>
      <c r="Q199" s="65">
        <f t="shared" si="148"/>
        <v>0</v>
      </c>
      <c r="R199" s="65">
        <f t="shared" si="148"/>
        <v>0</v>
      </c>
      <c r="S199" s="65">
        <f t="shared" si="148"/>
        <v>0</v>
      </c>
      <c r="T199" s="65">
        <f t="shared" si="148"/>
        <v>0</v>
      </c>
      <c r="U199" s="65">
        <f t="shared" si="148"/>
        <v>0</v>
      </c>
      <c r="V199" s="65">
        <f t="shared" si="148"/>
        <v>0</v>
      </c>
      <c r="W199" s="65">
        <f t="shared" si="148"/>
        <v>0</v>
      </c>
      <c r="X199" s="65">
        <f t="shared" si="148"/>
        <v>0</v>
      </c>
      <c r="Y199" s="65">
        <f t="shared" si="148"/>
        <v>0</v>
      </c>
      <c r="Z199" s="65">
        <f t="shared" si="148"/>
        <v>0</v>
      </c>
      <c r="AA199" s="65">
        <f t="shared" si="148"/>
        <v>0</v>
      </c>
      <c r="AB199" s="65">
        <f t="shared" si="148"/>
        <v>0</v>
      </c>
      <c r="AC199" s="65">
        <f t="shared" si="148"/>
        <v>0</v>
      </c>
      <c r="AD199" s="65">
        <f t="shared" si="148"/>
        <v>0</v>
      </c>
      <c r="AE199" s="65">
        <f t="shared" si="148"/>
        <v>0</v>
      </c>
      <c r="AF199" s="65">
        <f t="shared" si="148"/>
        <v>0</v>
      </c>
      <c r="AG199" s="65">
        <f t="shared" si="148"/>
        <v>0</v>
      </c>
      <c r="AH199" s="65">
        <f t="shared" si="148"/>
        <v>0</v>
      </c>
      <c r="AI199" s="65">
        <f t="shared" si="148"/>
        <v>0</v>
      </c>
      <c r="AJ199" s="65">
        <f t="shared" si="148"/>
        <v>0</v>
      </c>
      <c r="AK199" s="65">
        <f t="shared" si="148"/>
        <v>0</v>
      </c>
      <c r="AL199" s="65">
        <f t="shared" si="148"/>
        <v>0</v>
      </c>
      <c r="AM199" s="65">
        <f t="shared" si="148"/>
        <v>0</v>
      </c>
      <c r="AN199" s="10"/>
      <c r="AO199" s="10"/>
      <c r="AP199" s="10"/>
      <c r="AQ199" s="10"/>
      <c r="AR199" s="10"/>
      <c r="AS199" s="10"/>
      <c r="AT199" s="10"/>
      <c r="AU199" s="10"/>
      <c r="AV199" s="10"/>
      <c r="AW199" s="10"/>
      <c r="AX199" s="10"/>
      <c r="AY199" s="10"/>
      <c r="AZ199" s="10"/>
      <c r="BA199" s="10"/>
      <c r="BB199" s="10"/>
      <c r="BC199" s="10"/>
      <c r="BD199" s="10"/>
      <c r="BE199" s="10"/>
      <c r="BF199" s="10"/>
      <c r="BG199" s="10"/>
      <c r="BH199" s="10"/>
    </row>
    <row r="200" spans="1:60">
      <c r="A200" s="9"/>
      <c r="B200" s="9"/>
      <c r="C200" s="9"/>
      <c r="D200" s="16"/>
      <c r="E200" s="9"/>
      <c r="F200" s="34"/>
      <c r="G200" s="9"/>
      <c r="H200" s="16"/>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c r="AY200" s="9"/>
      <c r="AZ200" s="9"/>
      <c r="BA200" s="9"/>
      <c r="BB200" s="9"/>
      <c r="BC200" s="9"/>
      <c r="BD200" s="9"/>
      <c r="BE200" s="9"/>
      <c r="BF200" s="9"/>
      <c r="BG200" s="9"/>
      <c r="BH200" s="9"/>
    </row>
    <row r="201" spans="1:60" ht="22">
      <c r="A201" s="9"/>
      <c r="B201" s="66" t="str">
        <f>aug2_name</f>
        <v>Augmentation 2 name</v>
      </c>
      <c r="D201" s="16"/>
      <c r="E201" s="9"/>
      <c r="F201" s="34"/>
      <c r="G201" s="9"/>
      <c r="H201" s="16"/>
      <c r="I201" s="9"/>
      <c r="J201" s="9"/>
      <c r="K201" s="9"/>
      <c r="L201" s="9"/>
      <c r="M201" s="9"/>
      <c r="N201" s="9"/>
      <c r="O201" s="9"/>
      <c r="P201" s="9"/>
      <c r="Q201" s="9"/>
      <c r="R201" s="9"/>
      <c r="S201" s="9"/>
      <c r="T201" s="9"/>
      <c r="U201" s="9"/>
      <c r="V201" s="9"/>
      <c r="W201" s="9"/>
      <c r="X201" s="9"/>
      <c r="Y201" s="9"/>
      <c r="Z201" s="9"/>
      <c r="AA201" s="9"/>
      <c r="AB201" s="9"/>
      <c r="AC201" s="9"/>
      <c r="AD201" s="9"/>
      <c r="AE201" s="9"/>
      <c r="AF201" s="9"/>
      <c r="AG201" s="9"/>
      <c r="AH201" s="9"/>
      <c r="AI201" s="9"/>
      <c r="AJ201" s="9"/>
      <c r="AK201" s="9"/>
      <c r="AL201" s="9"/>
      <c r="AM201" s="9"/>
      <c r="AN201" s="9"/>
      <c r="AO201" s="9"/>
      <c r="AP201" s="9"/>
      <c r="AQ201" s="9"/>
      <c r="AR201" s="9"/>
      <c r="AS201" s="9"/>
      <c r="AT201" s="9"/>
      <c r="AU201" s="9"/>
      <c r="AV201" s="9"/>
      <c r="AW201" s="9"/>
      <c r="AX201" s="9"/>
      <c r="AY201" s="9"/>
      <c r="AZ201" s="9"/>
      <c r="BA201" s="9"/>
      <c r="BB201" s="9"/>
      <c r="BC201" s="9"/>
      <c r="BD201" s="9"/>
      <c r="BE201" s="9"/>
      <c r="BF201" s="9"/>
      <c r="BG201" s="9"/>
      <c r="BH201" s="9"/>
    </row>
    <row r="202" spans="1:60">
      <c r="A202" s="9"/>
      <c r="B202" s="9"/>
      <c r="C202" s="9"/>
      <c r="D202" s="16"/>
      <c r="E202" s="9"/>
      <c r="F202" s="34"/>
      <c r="G202" s="9"/>
      <c r="H202" s="16"/>
      <c r="I202" s="9"/>
      <c r="J202" s="9"/>
      <c r="K202" s="9"/>
      <c r="L202" s="9"/>
      <c r="M202" s="9"/>
      <c r="N202" s="9"/>
      <c r="O202" s="9"/>
      <c r="P202" s="9"/>
      <c r="Q202" s="9"/>
      <c r="R202" s="9"/>
      <c r="S202" s="9"/>
      <c r="T202" s="9"/>
      <c r="U202" s="9"/>
      <c r="V202" s="9"/>
      <c r="W202" s="9"/>
      <c r="X202" s="9"/>
      <c r="Y202" s="9"/>
      <c r="Z202" s="9"/>
      <c r="AA202" s="9"/>
      <c r="AB202" s="9"/>
      <c r="AC202" s="9"/>
      <c r="AD202" s="9"/>
      <c r="AE202" s="9"/>
      <c r="AF202" s="9"/>
      <c r="AG202" s="9"/>
      <c r="AH202" s="9"/>
      <c r="AI202" s="9"/>
      <c r="AJ202" s="9"/>
      <c r="AK202" s="9"/>
      <c r="AL202" s="9"/>
      <c r="AM202" s="9"/>
      <c r="AN202" s="9"/>
      <c r="AO202" s="9"/>
      <c r="AP202" s="9"/>
      <c r="AQ202" s="9"/>
      <c r="AR202" s="9"/>
      <c r="AS202" s="9"/>
      <c r="AT202" s="9"/>
      <c r="AU202" s="9"/>
      <c r="AV202" s="9"/>
      <c r="AW202" s="9"/>
      <c r="AX202" s="9"/>
      <c r="AY202" s="9"/>
      <c r="AZ202" s="9"/>
      <c r="BA202" s="9"/>
      <c r="BB202" s="9"/>
      <c r="BC202" s="9"/>
      <c r="BD202" s="9"/>
      <c r="BE202" s="9"/>
      <c r="BF202" s="9"/>
      <c r="BG202" s="9"/>
      <c r="BH202" s="9"/>
    </row>
    <row r="203" spans="1:60">
      <c r="A203" s="9"/>
      <c r="B203" s="9"/>
      <c r="C203" s="9" t="s">
        <v>87</v>
      </c>
      <c r="D203" s="16" t="s">
        <v>80</v>
      </c>
      <c r="E203" s="9"/>
      <c r="F203" s="34"/>
      <c r="G203" s="9"/>
      <c r="H203" s="16"/>
      <c r="I203" s="9"/>
      <c r="J203" s="45">
        <f>J185+J196</f>
        <v>0</v>
      </c>
      <c r="K203" s="45">
        <f t="shared" ref="K203:L203" si="149">K185+K196</f>
        <v>0</v>
      </c>
      <c r="L203" s="45">
        <f t="shared" si="149"/>
        <v>0</v>
      </c>
      <c r="M203" s="45">
        <f>M185+M196</f>
        <v>0</v>
      </c>
      <c r="N203" s="45">
        <f t="shared" ref="N203:AM203" si="150">N185+N196</f>
        <v>0</v>
      </c>
      <c r="O203" s="45">
        <f t="shared" si="150"/>
        <v>0</v>
      </c>
      <c r="P203" s="45">
        <f t="shared" si="150"/>
        <v>0</v>
      </c>
      <c r="Q203" s="45">
        <f t="shared" si="150"/>
        <v>0</v>
      </c>
      <c r="R203" s="45">
        <f t="shared" si="150"/>
        <v>0</v>
      </c>
      <c r="S203" s="45">
        <f t="shared" si="150"/>
        <v>0</v>
      </c>
      <c r="T203" s="45">
        <f t="shared" si="150"/>
        <v>0</v>
      </c>
      <c r="U203" s="45">
        <f t="shared" si="150"/>
        <v>0</v>
      </c>
      <c r="V203" s="45">
        <f t="shared" si="150"/>
        <v>0</v>
      </c>
      <c r="W203" s="45">
        <f t="shared" si="150"/>
        <v>0</v>
      </c>
      <c r="X203" s="45">
        <f t="shared" si="150"/>
        <v>0</v>
      </c>
      <c r="Y203" s="45">
        <f t="shared" si="150"/>
        <v>0</v>
      </c>
      <c r="Z203" s="45">
        <f t="shared" si="150"/>
        <v>0</v>
      </c>
      <c r="AA203" s="45">
        <f t="shared" si="150"/>
        <v>0</v>
      </c>
      <c r="AB203" s="45">
        <f t="shared" si="150"/>
        <v>0</v>
      </c>
      <c r="AC203" s="45">
        <f t="shared" si="150"/>
        <v>0</v>
      </c>
      <c r="AD203" s="45">
        <f t="shared" si="150"/>
        <v>0</v>
      </c>
      <c r="AE203" s="45">
        <f t="shared" si="150"/>
        <v>0</v>
      </c>
      <c r="AF203" s="45">
        <f t="shared" si="150"/>
        <v>0</v>
      </c>
      <c r="AG203" s="45">
        <f t="shared" si="150"/>
        <v>0</v>
      </c>
      <c r="AH203" s="45">
        <f t="shared" si="150"/>
        <v>0</v>
      </c>
      <c r="AI203" s="45">
        <f t="shared" si="150"/>
        <v>0</v>
      </c>
      <c r="AJ203" s="45">
        <f t="shared" si="150"/>
        <v>0</v>
      </c>
      <c r="AK203" s="45">
        <f t="shared" si="150"/>
        <v>0</v>
      </c>
      <c r="AL203" s="45">
        <f t="shared" si="150"/>
        <v>0</v>
      </c>
      <c r="AM203" s="45">
        <f t="shared" si="150"/>
        <v>0</v>
      </c>
      <c r="AN203" s="62"/>
      <c r="AO203" s="62"/>
      <c r="AP203" s="62"/>
      <c r="AQ203" s="62"/>
      <c r="AR203" s="62"/>
      <c r="AS203" s="62"/>
      <c r="AT203" s="62"/>
      <c r="AU203" s="62"/>
      <c r="AV203" s="62"/>
      <c r="AW203" s="62"/>
      <c r="AX203" s="62"/>
      <c r="AY203" s="62"/>
      <c r="AZ203" s="62"/>
      <c r="BA203" s="62"/>
      <c r="BB203" s="62"/>
      <c r="BC203" s="62"/>
      <c r="BD203" s="62"/>
      <c r="BE203" s="9"/>
      <c r="BF203" s="9"/>
      <c r="BG203" s="9"/>
      <c r="BH203" s="9"/>
    </row>
    <row r="204" spans="1:60">
      <c r="A204" s="9"/>
      <c r="B204" s="9"/>
      <c r="C204" s="67" t="str">
        <f>IF(D204=1, "ERROR build year before start year", "")</f>
        <v/>
      </c>
      <c r="D204" s="73" t="str">
        <f>IF(AND(J215&gt;0,-J207&lt;INDEX(leadtimes,MATCH($B201,augnames,0))), 1, "flag")</f>
        <v>flag</v>
      </c>
      <c r="E204" s="68"/>
      <c r="F204" s="69"/>
      <c r="G204" s="9"/>
      <c r="H204" s="16"/>
      <c r="I204" s="9"/>
      <c r="J204" s="9"/>
      <c r="K204" s="9"/>
      <c r="L204" s="9"/>
      <c r="M204" s="9"/>
      <c r="N204" s="9"/>
      <c r="O204" s="9"/>
      <c r="P204" s="9"/>
      <c r="Q204" s="9"/>
      <c r="R204" s="9"/>
      <c r="S204" s="9"/>
      <c r="T204" s="9"/>
      <c r="U204" s="9"/>
      <c r="V204" s="9"/>
      <c r="W204" s="9"/>
      <c r="X204" s="9"/>
      <c r="Y204" s="9"/>
      <c r="Z204" s="9"/>
      <c r="AA204" s="9"/>
      <c r="AB204" s="9"/>
      <c r="AC204" s="9"/>
      <c r="AD204" s="9"/>
      <c r="AE204" s="9"/>
      <c r="AF204" s="9"/>
      <c r="AG204" s="9"/>
      <c r="AH204" s="9"/>
      <c r="AI204" s="9"/>
      <c r="AJ204" s="9"/>
      <c r="AK204" s="9"/>
      <c r="AL204" s="9"/>
      <c r="AM204" s="9"/>
      <c r="AN204" s="9"/>
      <c r="AO204" s="9"/>
      <c r="AP204" s="9"/>
      <c r="AQ204" s="9"/>
      <c r="AR204" s="9"/>
      <c r="AS204" s="9"/>
      <c r="AT204" s="9"/>
      <c r="AU204" s="9"/>
      <c r="AV204" s="9"/>
      <c r="AW204" s="9"/>
      <c r="AX204" s="9"/>
      <c r="AY204" s="9"/>
      <c r="AZ204" s="9"/>
      <c r="BA204" s="9"/>
      <c r="BB204" s="9"/>
      <c r="BC204" s="9"/>
      <c r="BD204" s="9"/>
      <c r="BE204" s="9"/>
      <c r="BF204" s="9"/>
      <c r="BG204" s="9"/>
      <c r="BH204" s="9"/>
    </row>
    <row r="205" spans="1:60">
      <c r="A205" s="9"/>
      <c r="B205" s="9"/>
      <c r="C205" s="70" t="s">
        <v>88</v>
      </c>
      <c r="D205" s="161"/>
      <c r="E205" s="70"/>
      <c r="F205" s="71"/>
      <c r="G205" s="70"/>
      <c r="H205" s="162"/>
      <c r="I205" s="72"/>
      <c r="J205" s="73">
        <f t="shared" ref="J205:AM205" si="151">IF(J203&gt;J165, 0, 1)</f>
        <v>1</v>
      </c>
      <c r="K205" s="73">
        <f t="shared" si="151"/>
        <v>1</v>
      </c>
      <c r="L205" s="73">
        <f t="shared" si="151"/>
        <v>1</v>
      </c>
      <c r="M205" s="73">
        <f t="shared" si="151"/>
        <v>1</v>
      </c>
      <c r="N205" s="73">
        <f t="shared" si="151"/>
        <v>1</v>
      </c>
      <c r="O205" s="73">
        <f t="shared" si="151"/>
        <v>1</v>
      </c>
      <c r="P205" s="73">
        <f t="shared" si="151"/>
        <v>1</v>
      </c>
      <c r="Q205" s="73">
        <f t="shared" si="151"/>
        <v>1</v>
      </c>
      <c r="R205" s="73">
        <f t="shared" si="151"/>
        <v>1</v>
      </c>
      <c r="S205" s="73">
        <f t="shared" si="151"/>
        <v>1</v>
      </c>
      <c r="T205" s="73">
        <f t="shared" si="151"/>
        <v>1</v>
      </c>
      <c r="U205" s="73">
        <f t="shared" si="151"/>
        <v>1</v>
      </c>
      <c r="V205" s="73">
        <f t="shared" si="151"/>
        <v>1</v>
      </c>
      <c r="W205" s="73">
        <f t="shared" si="151"/>
        <v>1</v>
      </c>
      <c r="X205" s="73">
        <f t="shared" si="151"/>
        <v>1</v>
      </c>
      <c r="Y205" s="73">
        <f t="shared" si="151"/>
        <v>1</v>
      </c>
      <c r="Z205" s="73">
        <f t="shared" si="151"/>
        <v>1</v>
      </c>
      <c r="AA205" s="73">
        <f t="shared" si="151"/>
        <v>1</v>
      </c>
      <c r="AB205" s="73">
        <f t="shared" si="151"/>
        <v>1</v>
      </c>
      <c r="AC205" s="73">
        <f t="shared" si="151"/>
        <v>1</v>
      </c>
      <c r="AD205" s="73">
        <f t="shared" si="151"/>
        <v>1</v>
      </c>
      <c r="AE205" s="73">
        <f t="shared" si="151"/>
        <v>1</v>
      </c>
      <c r="AF205" s="73">
        <f t="shared" si="151"/>
        <v>1</v>
      </c>
      <c r="AG205" s="73">
        <f t="shared" si="151"/>
        <v>1</v>
      </c>
      <c r="AH205" s="73">
        <f t="shared" si="151"/>
        <v>1</v>
      </c>
      <c r="AI205" s="73">
        <f t="shared" si="151"/>
        <v>1</v>
      </c>
      <c r="AJ205" s="73">
        <f t="shared" si="151"/>
        <v>1</v>
      </c>
      <c r="AK205" s="73">
        <f t="shared" si="151"/>
        <v>1</v>
      </c>
      <c r="AL205" s="73">
        <f t="shared" si="151"/>
        <v>1</v>
      </c>
      <c r="AM205" s="73">
        <f t="shared" si="151"/>
        <v>1</v>
      </c>
      <c r="AN205" s="73"/>
      <c r="AO205" s="73"/>
      <c r="AP205" s="73"/>
      <c r="AQ205" s="73"/>
      <c r="AR205" s="73"/>
      <c r="AS205" s="73"/>
      <c r="AT205" s="73"/>
      <c r="AU205" s="73"/>
      <c r="AV205" s="73"/>
      <c r="AW205" s="73"/>
      <c r="AX205" s="73"/>
      <c r="AY205" s="73"/>
      <c r="AZ205" s="73"/>
      <c r="BA205" s="73"/>
      <c r="BB205" s="73"/>
      <c r="BC205" s="73"/>
      <c r="BD205" s="73"/>
      <c r="BE205" s="73"/>
      <c r="BF205" s="73"/>
      <c r="BG205" s="73"/>
      <c r="BH205" s="73"/>
    </row>
    <row r="206" spans="1:60">
      <c r="A206" s="9"/>
      <c r="B206" s="9"/>
      <c r="C206" s="70" t="s">
        <v>89</v>
      </c>
      <c r="D206" s="161"/>
      <c r="E206" s="70"/>
      <c r="F206" s="71"/>
      <c r="G206" s="70"/>
      <c r="H206" s="162"/>
      <c r="I206" s="72"/>
      <c r="J206" s="74">
        <f>IF(SUM($J205:J205)=0,0,1)</f>
        <v>1</v>
      </c>
      <c r="K206" s="74">
        <f>IF(SUM($J205:K205)=0,0,1)</f>
        <v>1</v>
      </c>
      <c r="L206" s="74">
        <f>IF(SUM($J205:L205)=0,0,1)</f>
        <v>1</v>
      </c>
      <c r="M206" s="74">
        <f>IF(SUM($J205:M205)=0,0,1)</f>
        <v>1</v>
      </c>
      <c r="N206" s="74">
        <f>IF(SUM($J205:N205)=0,0,1)</f>
        <v>1</v>
      </c>
      <c r="O206" s="74">
        <f>IF(SUM($J205:O205)=0,0,1)</f>
        <v>1</v>
      </c>
      <c r="P206" s="74">
        <f>IF(SUM($J205:P205)=0,0,1)</f>
        <v>1</v>
      </c>
      <c r="Q206" s="74">
        <f>IF(SUM($J205:Q205)=0,0,1)</f>
        <v>1</v>
      </c>
      <c r="R206" s="74">
        <f>IF(SUM($J205:R205)=0,0,1)</f>
        <v>1</v>
      </c>
      <c r="S206" s="74">
        <f>IF(SUM($J205:S205)=0,0,1)</f>
        <v>1</v>
      </c>
      <c r="T206" s="74">
        <f>IF(SUM($J205:T205)=0,0,1)</f>
        <v>1</v>
      </c>
      <c r="U206" s="74">
        <f>IF(SUM($J205:U205)=0,0,1)</f>
        <v>1</v>
      </c>
      <c r="V206" s="74">
        <f>IF(SUM($J205:V205)=0,0,1)</f>
        <v>1</v>
      </c>
      <c r="W206" s="74">
        <f>IF(SUM($J205:W205)=0,0,1)</f>
        <v>1</v>
      </c>
      <c r="X206" s="74">
        <f>IF(SUM($J205:X205)=0,0,1)</f>
        <v>1</v>
      </c>
      <c r="Y206" s="74">
        <f>IF(SUM($J205:Y205)=0,0,1)</f>
        <v>1</v>
      </c>
      <c r="Z206" s="74">
        <f>IF(SUM($J205:Z205)=0,0,1)</f>
        <v>1</v>
      </c>
      <c r="AA206" s="74">
        <f>IF(SUM($J205:AA205)=0,0,1)</f>
        <v>1</v>
      </c>
      <c r="AB206" s="74">
        <f>IF(SUM($J205:AB205)=0,0,1)</f>
        <v>1</v>
      </c>
      <c r="AC206" s="74">
        <f>IF(SUM($J205:AC205)=0,0,1)</f>
        <v>1</v>
      </c>
      <c r="AD206" s="74">
        <f>IF(SUM($J205:AD205)=0,0,1)</f>
        <v>1</v>
      </c>
      <c r="AE206" s="74">
        <f>IF(SUM($J205:AE205)=0,0,1)</f>
        <v>1</v>
      </c>
      <c r="AF206" s="74">
        <f>IF(SUM($J205:AF205)=0,0,1)</f>
        <v>1</v>
      </c>
      <c r="AG206" s="74">
        <f>IF(SUM($J205:AG205)=0,0,1)</f>
        <v>1</v>
      </c>
      <c r="AH206" s="74">
        <f>IF(SUM($J205:AH205)=0,0,1)</f>
        <v>1</v>
      </c>
      <c r="AI206" s="74">
        <f>IF(SUM($J205:AI205)=0,0,1)</f>
        <v>1</v>
      </c>
      <c r="AJ206" s="74">
        <f>IF(SUM($J205:AJ205)=0,0,1)</f>
        <v>1</v>
      </c>
      <c r="AK206" s="74">
        <f>IF(SUM($J205:AK205)=0,0,1)</f>
        <v>1</v>
      </c>
      <c r="AL206" s="74">
        <f>IF(SUM($J205:AL205)=0,0,1)</f>
        <v>1</v>
      </c>
      <c r="AM206" s="74">
        <f>IF(SUM($J205:AM205)=0,0,1)</f>
        <v>1</v>
      </c>
      <c r="AN206" s="74"/>
      <c r="AO206" s="74"/>
      <c r="AP206" s="74"/>
      <c r="AQ206" s="74"/>
      <c r="AR206" s="74"/>
      <c r="AS206" s="74"/>
      <c r="AT206" s="74"/>
      <c r="AU206" s="74"/>
      <c r="AV206" s="74"/>
      <c r="AW206" s="74"/>
      <c r="AX206" s="74"/>
      <c r="AY206" s="74"/>
      <c r="AZ206" s="74"/>
      <c r="BA206" s="74"/>
      <c r="BB206" s="74"/>
      <c r="BC206" s="74"/>
      <c r="BD206" s="74"/>
      <c r="BE206" s="75"/>
      <c r="BF206" s="75"/>
      <c r="BG206" s="75"/>
      <c r="BH206" s="75"/>
    </row>
    <row r="207" spans="1:60">
      <c r="A207" s="9"/>
      <c r="B207" s="9"/>
      <c r="C207" s="70" t="s">
        <v>90</v>
      </c>
      <c r="D207" s="161"/>
      <c r="E207" s="70"/>
      <c r="F207" s="71"/>
      <c r="G207" s="70"/>
      <c r="H207" s="162"/>
      <c r="I207" s="72"/>
      <c r="J207" s="74">
        <f t="shared" ref="J207" si="152">IF($AM206=0,0,IF(AND(J206=0,J205=0),K207-1,0))</f>
        <v>0</v>
      </c>
      <c r="K207" s="74">
        <f t="shared" ref="K207" si="153">IF($AM206=0,0,IF(AND(K206=0,K205=0),L207-1,0))</f>
        <v>0</v>
      </c>
      <c r="L207" s="74">
        <f t="shared" ref="L207" si="154">IF($AM206=0,0,IF(AND(L206=0,L205=0),M207-1,0))</f>
        <v>0</v>
      </c>
      <c r="M207" s="74">
        <f t="shared" ref="M207" si="155">IF($AM206=0,0,IF(AND(M206=0,M205=0),N207-1,0))</f>
        <v>0</v>
      </c>
      <c r="N207" s="74">
        <f t="shared" ref="N207" si="156">IF($AM206=0,0,IF(AND(N206=0,N205=0),O207-1,0))</f>
        <v>0</v>
      </c>
      <c r="O207" s="74">
        <f t="shared" ref="O207" si="157">IF($AM206=0,0,IF(AND(O206=0,O205=0),P207-1,0))</f>
        <v>0</v>
      </c>
      <c r="P207" s="74">
        <f t="shared" ref="P207" si="158">IF($AM206=0,0,IF(AND(P206=0,P205=0),Q207-1,0))</f>
        <v>0</v>
      </c>
      <c r="Q207" s="74">
        <f t="shared" ref="Q207" si="159">IF($AM206=0,0,IF(AND(Q206=0,Q205=0),R207-1,0))</f>
        <v>0</v>
      </c>
      <c r="R207" s="74">
        <f t="shared" ref="R207" si="160">IF($AM206=0,0,IF(AND(R206=0,R205=0),S207-1,0))</f>
        <v>0</v>
      </c>
      <c r="S207" s="74">
        <f t="shared" ref="S207" si="161">IF($AM206=0,0,IF(AND(S206=0,S205=0),T207-1,0))</f>
        <v>0</v>
      </c>
      <c r="T207" s="74">
        <f t="shared" ref="T207" si="162">IF($AM206=0,0,IF(AND(T206=0,T205=0),U207-1,0))</f>
        <v>0</v>
      </c>
      <c r="U207" s="74">
        <f t="shared" ref="U207" si="163">IF($AM206=0,0,IF(AND(U206=0,U205=0),V207-1,0))</f>
        <v>0</v>
      </c>
      <c r="V207" s="74">
        <f t="shared" ref="V207" si="164">IF($AM206=0,0,IF(AND(V206=0,V205=0),W207-1,0))</f>
        <v>0</v>
      </c>
      <c r="W207" s="74">
        <f t="shared" ref="W207" si="165">IF($AM206=0,0,IF(AND(W206=0,W205=0),X207-1,0))</f>
        <v>0</v>
      </c>
      <c r="X207" s="74">
        <f t="shared" ref="X207" si="166">IF($AM206=0,0,IF(AND(X206=0,X205=0),Y207-1,0))</f>
        <v>0</v>
      </c>
      <c r="Y207" s="74">
        <f t="shared" ref="Y207" si="167">IF($AM206=0,0,IF(AND(Y206=0,Y205=0),Z207-1,0))</f>
        <v>0</v>
      </c>
      <c r="Z207" s="74">
        <f t="shared" ref="Z207" si="168">IF($AM206=0,0,IF(AND(Z206=0,Z205=0),AA207-1,0))</f>
        <v>0</v>
      </c>
      <c r="AA207" s="74">
        <f t="shared" ref="AA207" si="169">IF($AM206=0,0,IF(AND(AA206=0,AA205=0),AB207-1,0))</f>
        <v>0</v>
      </c>
      <c r="AB207" s="74">
        <f t="shared" ref="AB207" si="170">IF($AM206=0,0,IF(AND(AB206=0,AB205=0),AC207-1,0))</f>
        <v>0</v>
      </c>
      <c r="AC207" s="74">
        <f t="shared" ref="AC207" si="171">IF($AM206=0,0,IF(AND(AC206=0,AC205=0),AD207-1,0))</f>
        <v>0</v>
      </c>
      <c r="AD207" s="74">
        <f t="shared" ref="AD207" si="172">IF($AM206=0,0,IF(AND(AD206=0,AD205=0),AE207-1,0))</f>
        <v>0</v>
      </c>
      <c r="AE207" s="74">
        <f t="shared" ref="AE207" si="173">IF($AM206=0,0,IF(AND(AE206=0,AE205=0),AF207-1,0))</f>
        <v>0</v>
      </c>
      <c r="AF207" s="74">
        <f t="shared" ref="AF207" si="174">IF($AM206=0,0,IF(AND(AF206=0,AF205=0),AG207-1,0))</f>
        <v>0</v>
      </c>
      <c r="AG207" s="74">
        <f t="shared" ref="AG207" si="175">IF($AM206=0,0,IF(AND(AG206=0,AG205=0),AH207-1,0))</f>
        <v>0</v>
      </c>
      <c r="AH207" s="74">
        <f t="shared" ref="AH207" si="176">IF($AM206=0,0,IF(AND(AH206=0,AH205=0),AI207-1,0))</f>
        <v>0</v>
      </c>
      <c r="AI207" s="74">
        <f t="shared" ref="AI207" si="177">IF($AM206=0,0,IF(AND(AI206=0,AI205=0),AJ207-1,0))</f>
        <v>0</v>
      </c>
      <c r="AJ207" s="74">
        <f t="shared" ref="AJ207" si="178">IF($AM206=0,0,IF(AND(AJ206=0,AJ205=0),AK207-1,0))</f>
        <v>0</v>
      </c>
      <c r="AK207" s="74">
        <f t="shared" ref="AK207" si="179">IF($AM206=0,0,IF(AND(AK206=0,AK205=0),AL207-1,0))</f>
        <v>0</v>
      </c>
      <c r="AL207" s="74">
        <f t="shared" ref="AL207" si="180">IF($AM206=0,0,IF(AND(AL206=0,AL205=0),AM207-1,0))</f>
        <v>0</v>
      </c>
      <c r="AM207" s="74">
        <f t="shared" ref="AM207" si="181">IF($AM206=0,0,IF(AND(AM206=0,AM205=0),AN207-1,0))</f>
        <v>0</v>
      </c>
      <c r="AN207" s="74"/>
      <c r="AO207" s="74"/>
      <c r="AP207" s="74"/>
      <c r="AQ207" s="74"/>
      <c r="AR207" s="74"/>
      <c r="AS207" s="74"/>
      <c r="AT207" s="74"/>
      <c r="AU207" s="74"/>
      <c r="AV207" s="74"/>
      <c r="AW207" s="74"/>
      <c r="AX207" s="74"/>
      <c r="AY207" s="74"/>
      <c r="AZ207" s="74"/>
      <c r="BA207" s="74"/>
      <c r="BB207" s="74"/>
      <c r="BC207" s="74"/>
      <c r="BD207" s="74"/>
      <c r="BE207" s="75"/>
      <c r="BF207" s="75"/>
      <c r="BG207" s="75"/>
      <c r="BH207" s="75"/>
    </row>
    <row r="208" spans="1:60">
      <c r="A208" s="9"/>
      <c r="B208" s="9"/>
      <c r="C208" s="70" t="s">
        <v>91</v>
      </c>
      <c r="D208" s="161"/>
      <c r="E208" s="70"/>
      <c r="F208" s="71"/>
      <c r="G208" s="70"/>
      <c r="H208" s="162"/>
      <c r="I208" s="72"/>
      <c r="J208" s="74">
        <f t="shared" ref="J208:AM208" si="182">IF(ABS(J207)=INDEX(leadtimes,MATCH($B201,augnames,0),1),1,0)</f>
        <v>1</v>
      </c>
      <c r="K208" s="74">
        <f t="shared" si="182"/>
        <v>1</v>
      </c>
      <c r="L208" s="74">
        <f t="shared" si="182"/>
        <v>1</v>
      </c>
      <c r="M208" s="74">
        <f t="shared" si="182"/>
        <v>1</v>
      </c>
      <c r="N208" s="74">
        <f t="shared" si="182"/>
        <v>1</v>
      </c>
      <c r="O208" s="74">
        <f t="shared" si="182"/>
        <v>1</v>
      </c>
      <c r="P208" s="74">
        <f t="shared" si="182"/>
        <v>1</v>
      </c>
      <c r="Q208" s="74">
        <f t="shared" si="182"/>
        <v>1</v>
      </c>
      <c r="R208" s="74">
        <f t="shared" si="182"/>
        <v>1</v>
      </c>
      <c r="S208" s="74">
        <f t="shared" si="182"/>
        <v>1</v>
      </c>
      <c r="T208" s="74">
        <f t="shared" si="182"/>
        <v>1</v>
      </c>
      <c r="U208" s="74">
        <f t="shared" si="182"/>
        <v>1</v>
      </c>
      <c r="V208" s="74">
        <f t="shared" si="182"/>
        <v>1</v>
      </c>
      <c r="W208" s="74">
        <f t="shared" si="182"/>
        <v>1</v>
      </c>
      <c r="X208" s="74">
        <f t="shared" si="182"/>
        <v>1</v>
      </c>
      <c r="Y208" s="74">
        <f t="shared" si="182"/>
        <v>1</v>
      </c>
      <c r="Z208" s="74">
        <f t="shared" si="182"/>
        <v>1</v>
      </c>
      <c r="AA208" s="74">
        <f t="shared" si="182"/>
        <v>1</v>
      </c>
      <c r="AB208" s="74">
        <f t="shared" si="182"/>
        <v>1</v>
      </c>
      <c r="AC208" s="74">
        <f t="shared" si="182"/>
        <v>1</v>
      </c>
      <c r="AD208" s="74">
        <f t="shared" si="182"/>
        <v>1</v>
      </c>
      <c r="AE208" s="74">
        <f t="shared" si="182"/>
        <v>1</v>
      </c>
      <c r="AF208" s="74">
        <f t="shared" si="182"/>
        <v>1</v>
      </c>
      <c r="AG208" s="74">
        <f t="shared" si="182"/>
        <v>1</v>
      </c>
      <c r="AH208" s="74">
        <f t="shared" si="182"/>
        <v>1</v>
      </c>
      <c r="AI208" s="74">
        <f t="shared" si="182"/>
        <v>1</v>
      </c>
      <c r="AJ208" s="74">
        <f t="shared" si="182"/>
        <v>1</v>
      </c>
      <c r="AK208" s="74">
        <f t="shared" si="182"/>
        <v>1</v>
      </c>
      <c r="AL208" s="74">
        <f t="shared" si="182"/>
        <v>1</v>
      </c>
      <c r="AM208" s="74">
        <f t="shared" si="182"/>
        <v>1</v>
      </c>
      <c r="AN208" s="74"/>
      <c r="AO208" s="74"/>
      <c r="AP208" s="74"/>
      <c r="AQ208" s="74"/>
      <c r="AR208" s="74"/>
      <c r="AS208" s="74"/>
      <c r="AT208" s="74"/>
      <c r="AU208" s="74"/>
      <c r="AV208" s="74"/>
      <c r="AW208" s="74"/>
      <c r="AX208" s="74"/>
      <c r="AY208" s="74"/>
      <c r="AZ208" s="74"/>
      <c r="BA208" s="74"/>
      <c r="BB208" s="74"/>
      <c r="BC208" s="74"/>
      <c r="BD208" s="74"/>
      <c r="BE208" s="75"/>
      <c r="BF208" s="75"/>
      <c r="BG208" s="75"/>
      <c r="BH208" s="75"/>
    </row>
    <row r="209" spans="1:60">
      <c r="A209" s="9"/>
      <c r="B209" s="9"/>
      <c r="C209" s="70" t="s">
        <v>92</v>
      </c>
      <c r="D209" s="161"/>
      <c r="E209" s="70"/>
      <c r="F209" s="71"/>
      <c r="G209" s="70"/>
      <c r="H209" s="162"/>
      <c r="I209" s="72"/>
      <c r="J209" s="74">
        <f>IF(SUM($J208:J208)=1,1,0)+I209</f>
        <v>1</v>
      </c>
      <c r="K209" s="74">
        <f>IF(SUM($J208:K208)=1,1,0)+J209</f>
        <v>1</v>
      </c>
      <c r="L209" s="74">
        <f>IF(SUM($J208:L208)=1,1,0)+K209</f>
        <v>1</v>
      </c>
      <c r="M209" s="74">
        <f>IF(SUM($J208:M208)=1,1,0)+L209</f>
        <v>1</v>
      </c>
      <c r="N209" s="74">
        <f>IF(SUM($J208:N208)=1,1,0)+M209</f>
        <v>1</v>
      </c>
      <c r="O209" s="74">
        <f>IF(SUM($J208:O208)=1,1,0)+N209</f>
        <v>1</v>
      </c>
      <c r="P209" s="74">
        <f>IF(SUM($J208:P208)=1,1,0)+O209</f>
        <v>1</v>
      </c>
      <c r="Q209" s="74">
        <f>IF(SUM($J208:Q208)=1,1,0)+P209</f>
        <v>1</v>
      </c>
      <c r="R209" s="74">
        <f>IF(SUM($J208:R208)=1,1,0)+Q209</f>
        <v>1</v>
      </c>
      <c r="S209" s="74">
        <f>IF(SUM($J208:S208)=1,1,0)+R209</f>
        <v>1</v>
      </c>
      <c r="T209" s="74">
        <f>IF(SUM($J208:T208)=1,1,0)+S209</f>
        <v>1</v>
      </c>
      <c r="U209" s="74">
        <f>IF(SUM($J208:U208)=1,1,0)+T209</f>
        <v>1</v>
      </c>
      <c r="V209" s="74">
        <f>IF(SUM($J208:V208)=1,1,0)+U209</f>
        <v>1</v>
      </c>
      <c r="W209" s="74">
        <f>IF(SUM($J208:W208)=1,1,0)+V209</f>
        <v>1</v>
      </c>
      <c r="X209" s="74">
        <f>IF(SUM($J208:X208)=1,1,0)+W209</f>
        <v>1</v>
      </c>
      <c r="Y209" s="74">
        <f>IF(SUM($J208:Y208)=1,1,0)+X209</f>
        <v>1</v>
      </c>
      <c r="Z209" s="74">
        <f>IF(SUM($J208:Z208)=1,1,0)+Y209</f>
        <v>1</v>
      </c>
      <c r="AA209" s="74">
        <f>IF(SUM($J208:AA208)=1,1,0)+Z209</f>
        <v>1</v>
      </c>
      <c r="AB209" s="74">
        <f>IF(SUM($J208:AB208)=1,1,0)+AA209</f>
        <v>1</v>
      </c>
      <c r="AC209" s="74">
        <f>IF(SUM($J208:AC208)=1,1,0)+AB209</f>
        <v>1</v>
      </c>
      <c r="AD209" s="74">
        <f>IF(SUM($J208:AD208)=1,1,0)+AC209</f>
        <v>1</v>
      </c>
      <c r="AE209" s="74">
        <f>IF(SUM($J208:AE208)=1,1,0)+AD209</f>
        <v>1</v>
      </c>
      <c r="AF209" s="74">
        <f>IF(SUM($J208:AF208)=1,1,0)+AE209</f>
        <v>1</v>
      </c>
      <c r="AG209" s="74">
        <f>IF(SUM($J208:AG208)=1,1,0)+AF209</f>
        <v>1</v>
      </c>
      <c r="AH209" s="74">
        <f>IF(SUM($J208:AH208)=1,1,0)+AG209</f>
        <v>1</v>
      </c>
      <c r="AI209" s="74">
        <f>IF(SUM($J208:AI208)=1,1,0)+AH209</f>
        <v>1</v>
      </c>
      <c r="AJ209" s="74">
        <f>IF(SUM($J208:AJ208)=1,1,0)+AI209</f>
        <v>1</v>
      </c>
      <c r="AK209" s="74">
        <f>IF(SUM($J208:AK208)=1,1,0)+AJ209</f>
        <v>1</v>
      </c>
      <c r="AL209" s="74">
        <f>IF(SUM($J208:AL208)=1,1,0)+AK209</f>
        <v>1</v>
      </c>
      <c r="AM209" s="74">
        <f>IF(SUM($J208:AM208)=1,1,0)+AL209</f>
        <v>1</v>
      </c>
      <c r="AN209" s="74"/>
      <c r="AO209" s="74"/>
      <c r="AP209" s="74"/>
      <c r="AQ209" s="74"/>
      <c r="AR209" s="74"/>
      <c r="AS209" s="74"/>
      <c r="AT209" s="74"/>
      <c r="AU209" s="74"/>
      <c r="AV209" s="74"/>
      <c r="AW209" s="74"/>
      <c r="AX209" s="74"/>
      <c r="AY209" s="74"/>
      <c r="AZ209" s="74"/>
      <c r="BA209" s="74"/>
      <c r="BB209" s="74"/>
      <c r="BC209" s="74"/>
      <c r="BD209" s="74"/>
      <c r="BE209" s="75"/>
      <c r="BF209" s="75"/>
      <c r="BG209" s="75"/>
      <c r="BH209" s="75"/>
    </row>
    <row r="210" spans="1:60" ht="15.65" customHeight="1">
      <c r="A210" s="9"/>
      <c r="B210" s="9"/>
      <c r="C210" s="70" t="s">
        <v>93</v>
      </c>
      <c r="D210" s="162"/>
      <c r="E210" s="72"/>
      <c r="F210" s="76"/>
      <c r="G210" s="72"/>
      <c r="H210" s="162"/>
      <c r="I210" s="72"/>
      <c r="J210" s="73">
        <f>SUM($J205:J205)</f>
        <v>1</v>
      </c>
      <c r="K210" s="73">
        <f>SUM($J205:K205)</f>
        <v>2</v>
      </c>
      <c r="L210" s="73">
        <f>SUM($J205:L205)</f>
        <v>3</v>
      </c>
      <c r="M210" s="73">
        <f>SUM($J205:M205)</f>
        <v>4</v>
      </c>
      <c r="N210" s="73">
        <f>SUM($J205:N205)</f>
        <v>5</v>
      </c>
      <c r="O210" s="73">
        <f>SUM($J205:O205)</f>
        <v>6</v>
      </c>
      <c r="P210" s="73">
        <f>SUM($J205:P205)</f>
        <v>7</v>
      </c>
      <c r="Q210" s="73">
        <f>SUM($J205:Q205)</f>
        <v>8</v>
      </c>
      <c r="R210" s="73">
        <f>SUM($J205:R205)</f>
        <v>9</v>
      </c>
      <c r="S210" s="73">
        <f>SUM($J205:S205)</f>
        <v>10</v>
      </c>
      <c r="T210" s="73">
        <f>SUM($J205:T205)</f>
        <v>11</v>
      </c>
      <c r="U210" s="73">
        <f>SUM($J205:U205)</f>
        <v>12</v>
      </c>
      <c r="V210" s="73">
        <f>SUM($J205:V205)</f>
        <v>13</v>
      </c>
      <c r="W210" s="73">
        <f>SUM($J205:W205)</f>
        <v>14</v>
      </c>
      <c r="X210" s="73">
        <f>SUM($J205:X205)</f>
        <v>15</v>
      </c>
      <c r="Y210" s="73">
        <f>SUM($J205:Y205)</f>
        <v>16</v>
      </c>
      <c r="Z210" s="73">
        <f>SUM($J205:Z205)</f>
        <v>17</v>
      </c>
      <c r="AA210" s="73">
        <f>SUM($J205:AA205)</f>
        <v>18</v>
      </c>
      <c r="AB210" s="73">
        <f>SUM($J205:AB205)</f>
        <v>19</v>
      </c>
      <c r="AC210" s="73">
        <f>SUM($J205:AC205)</f>
        <v>20</v>
      </c>
      <c r="AD210" s="73">
        <f>SUM($J205:AD205)</f>
        <v>21</v>
      </c>
      <c r="AE210" s="73">
        <f>SUM($J205:AE205)</f>
        <v>22</v>
      </c>
      <c r="AF210" s="73">
        <f>SUM($J205:AF205)</f>
        <v>23</v>
      </c>
      <c r="AG210" s="73">
        <f>SUM($J205:AG205)</f>
        <v>24</v>
      </c>
      <c r="AH210" s="73">
        <f>SUM($J205:AH205)</f>
        <v>25</v>
      </c>
      <c r="AI210" s="73">
        <f>SUM($J205:AI205)</f>
        <v>26</v>
      </c>
      <c r="AJ210" s="73">
        <f>SUM($J205:AJ205)</f>
        <v>27</v>
      </c>
      <c r="AK210" s="73">
        <f>SUM($J205:AK205)</f>
        <v>28</v>
      </c>
      <c r="AL210" s="73">
        <f>SUM($J205:AL205)</f>
        <v>29</v>
      </c>
      <c r="AM210" s="73">
        <f>SUM($J205:AM205)</f>
        <v>30</v>
      </c>
      <c r="AN210" s="73"/>
      <c r="AO210" s="73"/>
      <c r="AP210" s="73"/>
      <c r="AQ210" s="73"/>
      <c r="AR210" s="73"/>
      <c r="AS210" s="73"/>
      <c r="AT210" s="73"/>
      <c r="AU210" s="73"/>
      <c r="AV210" s="73"/>
      <c r="AW210" s="73"/>
      <c r="AX210" s="73"/>
      <c r="AY210" s="73"/>
      <c r="AZ210" s="73"/>
      <c r="BA210" s="73"/>
      <c r="BB210" s="73"/>
      <c r="BC210" s="73"/>
      <c r="BD210" s="73"/>
      <c r="BE210" s="73"/>
      <c r="BF210" s="73"/>
      <c r="BG210" s="73"/>
      <c r="BH210" s="73"/>
    </row>
    <row r="211" spans="1:60" ht="15.65" customHeight="1">
      <c r="A211" s="9"/>
      <c r="B211" s="9"/>
      <c r="C211" s="70" t="s">
        <v>94</v>
      </c>
      <c r="D211" s="162"/>
      <c r="E211" s="72"/>
      <c r="F211" s="76"/>
      <c r="G211" s="72"/>
      <c r="H211" s="162"/>
      <c r="I211" s="72"/>
      <c r="J211" s="73">
        <f t="shared" ref="J211:AM211" si="183">IF(J210&gt;INDEX(assetlives, MATCH($B201, augnames, 0)), 0, 1)</f>
        <v>0</v>
      </c>
      <c r="K211" s="73">
        <f t="shared" si="183"/>
        <v>0</v>
      </c>
      <c r="L211" s="73">
        <f t="shared" si="183"/>
        <v>0</v>
      </c>
      <c r="M211" s="73">
        <f t="shared" si="183"/>
        <v>0</v>
      </c>
      <c r="N211" s="73">
        <f t="shared" si="183"/>
        <v>0</v>
      </c>
      <c r="O211" s="73">
        <f t="shared" si="183"/>
        <v>0</v>
      </c>
      <c r="P211" s="73">
        <f t="shared" si="183"/>
        <v>0</v>
      </c>
      <c r="Q211" s="73">
        <f t="shared" si="183"/>
        <v>0</v>
      </c>
      <c r="R211" s="73">
        <f t="shared" si="183"/>
        <v>0</v>
      </c>
      <c r="S211" s="73">
        <f t="shared" si="183"/>
        <v>0</v>
      </c>
      <c r="T211" s="73">
        <f t="shared" si="183"/>
        <v>0</v>
      </c>
      <c r="U211" s="73">
        <f t="shared" si="183"/>
        <v>0</v>
      </c>
      <c r="V211" s="73">
        <f t="shared" si="183"/>
        <v>0</v>
      </c>
      <c r="W211" s="73">
        <f t="shared" si="183"/>
        <v>0</v>
      </c>
      <c r="X211" s="73">
        <f t="shared" si="183"/>
        <v>0</v>
      </c>
      <c r="Y211" s="73">
        <f t="shared" si="183"/>
        <v>0</v>
      </c>
      <c r="Z211" s="73">
        <f t="shared" si="183"/>
        <v>0</v>
      </c>
      <c r="AA211" s="73">
        <f t="shared" si="183"/>
        <v>0</v>
      </c>
      <c r="AB211" s="73">
        <f t="shared" si="183"/>
        <v>0</v>
      </c>
      <c r="AC211" s="73">
        <f t="shared" si="183"/>
        <v>0</v>
      </c>
      <c r="AD211" s="73">
        <f t="shared" si="183"/>
        <v>0</v>
      </c>
      <c r="AE211" s="73">
        <f t="shared" si="183"/>
        <v>0</v>
      </c>
      <c r="AF211" s="73">
        <f t="shared" si="183"/>
        <v>0</v>
      </c>
      <c r="AG211" s="73">
        <f t="shared" si="183"/>
        <v>0</v>
      </c>
      <c r="AH211" s="73">
        <f t="shared" si="183"/>
        <v>0</v>
      </c>
      <c r="AI211" s="73">
        <f t="shared" si="183"/>
        <v>0</v>
      </c>
      <c r="AJ211" s="73">
        <f t="shared" si="183"/>
        <v>0</v>
      </c>
      <c r="AK211" s="73">
        <f t="shared" si="183"/>
        <v>0</v>
      </c>
      <c r="AL211" s="73">
        <f t="shared" si="183"/>
        <v>0</v>
      </c>
      <c r="AM211" s="73">
        <f t="shared" si="183"/>
        <v>0</v>
      </c>
      <c r="AN211" s="73"/>
      <c r="AO211" s="73"/>
      <c r="AP211" s="73"/>
      <c r="AQ211" s="73"/>
      <c r="AR211" s="73"/>
      <c r="AS211" s="73"/>
      <c r="AT211" s="73"/>
      <c r="AU211" s="73"/>
      <c r="AV211" s="73"/>
      <c r="AW211" s="73"/>
      <c r="AX211" s="73"/>
      <c r="AY211" s="73"/>
      <c r="AZ211" s="73"/>
      <c r="BA211" s="73"/>
      <c r="BB211" s="73"/>
      <c r="BC211" s="73"/>
      <c r="BD211" s="73"/>
      <c r="BE211" s="73"/>
      <c r="BF211" s="73"/>
      <c r="BG211" s="73"/>
      <c r="BH211" s="73"/>
    </row>
    <row r="212" spans="1:60">
      <c r="A212" s="9"/>
      <c r="B212" s="9"/>
      <c r="C212" s="70" t="s">
        <v>95</v>
      </c>
      <c r="D212" s="161"/>
      <c r="E212" s="70"/>
      <c r="F212" s="71"/>
      <c r="G212" s="70"/>
      <c r="H212" s="162"/>
      <c r="I212" s="72"/>
      <c r="J212" s="74">
        <f>IF(J$7&lt;=ModelFyEnd, 1, 0)</f>
        <v>1</v>
      </c>
      <c r="K212" s="74">
        <f t="shared" ref="K212:AM212" si="184">IF(K$7&lt;=ModelFyEnd, 1, 0)</f>
        <v>1</v>
      </c>
      <c r="L212" s="74">
        <f t="shared" si="184"/>
        <v>1</v>
      </c>
      <c r="M212" s="74">
        <f t="shared" si="184"/>
        <v>1</v>
      </c>
      <c r="N212" s="74">
        <f t="shared" si="184"/>
        <v>1</v>
      </c>
      <c r="O212" s="74">
        <f t="shared" si="184"/>
        <v>1</v>
      </c>
      <c r="P212" s="74">
        <f t="shared" si="184"/>
        <v>1</v>
      </c>
      <c r="Q212" s="74">
        <f t="shared" si="184"/>
        <v>1</v>
      </c>
      <c r="R212" s="74">
        <f t="shared" si="184"/>
        <v>1</v>
      </c>
      <c r="S212" s="74">
        <f t="shared" si="184"/>
        <v>1</v>
      </c>
      <c r="T212" s="74">
        <f t="shared" si="184"/>
        <v>1</v>
      </c>
      <c r="U212" s="74">
        <f t="shared" si="184"/>
        <v>1</v>
      </c>
      <c r="V212" s="74">
        <f t="shared" si="184"/>
        <v>1</v>
      </c>
      <c r="W212" s="74">
        <f t="shared" si="184"/>
        <v>1</v>
      </c>
      <c r="X212" s="74">
        <f t="shared" si="184"/>
        <v>1</v>
      </c>
      <c r="Y212" s="74">
        <f t="shared" si="184"/>
        <v>1</v>
      </c>
      <c r="Z212" s="74">
        <f t="shared" si="184"/>
        <v>1</v>
      </c>
      <c r="AA212" s="74">
        <f t="shared" si="184"/>
        <v>1</v>
      </c>
      <c r="AB212" s="74">
        <f t="shared" si="184"/>
        <v>1</v>
      </c>
      <c r="AC212" s="74">
        <f t="shared" si="184"/>
        <v>1</v>
      </c>
      <c r="AD212" s="74">
        <f t="shared" si="184"/>
        <v>1</v>
      </c>
      <c r="AE212" s="74">
        <f t="shared" si="184"/>
        <v>1</v>
      </c>
      <c r="AF212" s="74">
        <f t="shared" si="184"/>
        <v>1</v>
      </c>
      <c r="AG212" s="74">
        <f t="shared" si="184"/>
        <v>1</v>
      </c>
      <c r="AH212" s="74">
        <f t="shared" si="184"/>
        <v>1</v>
      </c>
      <c r="AI212" s="74">
        <f t="shared" si="184"/>
        <v>1</v>
      </c>
      <c r="AJ212" s="74">
        <f t="shared" si="184"/>
        <v>1</v>
      </c>
      <c r="AK212" s="74">
        <f t="shared" si="184"/>
        <v>1</v>
      </c>
      <c r="AL212" s="74">
        <f t="shared" si="184"/>
        <v>1</v>
      </c>
      <c r="AM212" s="74">
        <f t="shared" si="184"/>
        <v>1</v>
      </c>
      <c r="AN212" s="74"/>
      <c r="AO212" s="74"/>
      <c r="AP212" s="74"/>
      <c r="AQ212" s="74"/>
      <c r="AR212" s="74"/>
      <c r="AS212" s="74"/>
      <c r="AT212" s="74"/>
      <c r="AU212" s="74"/>
      <c r="AV212" s="74"/>
      <c r="AW212" s="74"/>
      <c r="AX212" s="74"/>
      <c r="AY212" s="74"/>
      <c r="AZ212" s="74"/>
      <c r="BA212" s="74"/>
      <c r="BB212" s="74"/>
      <c r="BC212" s="74"/>
      <c r="BD212" s="74"/>
      <c r="BE212" s="75"/>
      <c r="BF212" s="75"/>
      <c r="BG212" s="75"/>
      <c r="BH212" s="75"/>
    </row>
    <row r="213" spans="1:60">
      <c r="A213" s="9"/>
      <c r="B213" s="9"/>
      <c r="C213" s="9"/>
      <c r="D213" s="16"/>
      <c r="E213" s="9"/>
      <c r="F213" s="34"/>
      <c r="G213" s="9"/>
      <c r="H213" s="16"/>
      <c r="I213" s="9"/>
      <c r="J213" s="9"/>
      <c r="K213" s="9"/>
      <c r="L213" s="9"/>
      <c r="M213" s="9"/>
      <c r="N213" s="9"/>
      <c r="O213" s="9"/>
      <c r="P213" s="9"/>
      <c r="Q213" s="9"/>
      <c r="R213" s="9"/>
      <c r="S213" s="9"/>
      <c r="T213" s="9"/>
      <c r="U213" s="9"/>
      <c r="V213" s="9"/>
      <c r="W213" s="9"/>
      <c r="X213" s="9"/>
      <c r="Y213" s="9"/>
      <c r="Z213" s="9"/>
      <c r="AA213" s="9"/>
      <c r="AB213" s="9"/>
      <c r="AC213" s="9"/>
      <c r="AD213" s="9"/>
      <c r="AE213" s="9"/>
      <c r="AF213" s="9"/>
      <c r="AG213" s="9"/>
      <c r="AH213" s="9"/>
      <c r="AI213" s="9"/>
      <c r="AJ213" s="9"/>
      <c r="AK213" s="9"/>
      <c r="AL213" s="9"/>
      <c r="AM213" s="9"/>
      <c r="AN213" s="9"/>
      <c r="AO213" s="9"/>
      <c r="AP213" s="9"/>
      <c r="AQ213" s="9"/>
      <c r="AR213" s="9"/>
      <c r="AS213" s="9"/>
      <c r="AT213" s="9"/>
      <c r="AU213" s="9"/>
      <c r="AV213" s="9"/>
      <c r="AW213" s="9"/>
      <c r="AX213" s="9"/>
      <c r="AY213" s="9"/>
      <c r="AZ213" s="9"/>
      <c r="BA213" s="9"/>
      <c r="BB213" s="9"/>
      <c r="BC213" s="9"/>
      <c r="BD213" s="9"/>
      <c r="BE213" s="9"/>
      <c r="BF213" s="9"/>
      <c r="BG213" s="9"/>
      <c r="BH213" s="9"/>
    </row>
    <row r="214" spans="1:60" ht="22">
      <c r="A214" s="9"/>
      <c r="B214" s="63"/>
      <c r="C214" s="5" t="s">
        <v>96</v>
      </c>
      <c r="D214" s="160" t="s">
        <v>80</v>
      </c>
      <c r="E214" s="11"/>
      <c r="F214" s="76" t="s">
        <v>97</v>
      </c>
      <c r="G214" s="9"/>
      <c r="H214" s="16"/>
      <c r="I214" s="9"/>
      <c r="J214" s="48">
        <f t="shared" ref="J214:AM214" si="185">IF(J206=1, INDEX(yieldnew, MATCH($B201, augnames, 0)), 0)*J211</f>
        <v>0</v>
      </c>
      <c r="K214" s="48">
        <f t="shared" si="185"/>
        <v>0</v>
      </c>
      <c r="L214" s="48">
        <f t="shared" si="185"/>
        <v>0</v>
      </c>
      <c r="M214" s="48">
        <f t="shared" si="185"/>
        <v>0</v>
      </c>
      <c r="N214" s="48">
        <f t="shared" si="185"/>
        <v>0</v>
      </c>
      <c r="O214" s="48">
        <f t="shared" si="185"/>
        <v>0</v>
      </c>
      <c r="P214" s="48">
        <f t="shared" si="185"/>
        <v>0</v>
      </c>
      <c r="Q214" s="48">
        <f t="shared" si="185"/>
        <v>0</v>
      </c>
      <c r="R214" s="48">
        <f t="shared" si="185"/>
        <v>0</v>
      </c>
      <c r="S214" s="48">
        <f t="shared" si="185"/>
        <v>0</v>
      </c>
      <c r="T214" s="48">
        <f t="shared" si="185"/>
        <v>0</v>
      </c>
      <c r="U214" s="48">
        <f t="shared" si="185"/>
        <v>0</v>
      </c>
      <c r="V214" s="48">
        <f t="shared" si="185"/>
        <v>0</v>
      </c>
      <c r="W214" s="48">
        <f t="shared" si="185"/>
        <v>0</v>
      </c>
      <c r="X214" s="48">
        <f t="shared" si="185"/>
        <v>0</v>
      </c>
      <c r="Y214" s="48">
        <f t="shared" si="185"/>
        <v>0</v>
      </c>
      <c r="Z214" s="48">
        <f t="shared" si="185"/>
        <v>0</v>
      </c>
      <c r="AA214" s="48">
        <f t="shared" si="185"/>
        <v>0</v>
      </c>
      <c r="AB214" s="48">
        <f t="shared" si="185"/>
        <v>0</v>
      </c>
      <c r="AC214" s="48">
        <f t="shared" si="185"/>
        <v>0</v>
      </c>
      <c r="AD214" s="48">
        <f t="shared" si="185"/>
        <v>0</v>
      </c>
      <c r="AE214" s="48">
        <f t="shared" si="185"/>
        <v>0</v>
      </c>
      <c r="AF214" s="48">
        <f t="shared" si="185"/>
        <v>0</v>
      </c>
      <c r="AG214" s="48">
        <f t="shared" si="185"/>
        <v>0</v>
      </c>
      <c r="AH214" s="48">
        <f t="shared" si="185"/>
        <v>0</v>
      </c>
      <c r="AI214" s="48">
        <f t="shared" si="185"/>
        <v>0</v>
      </c>
      <c r="AJ214" s="48">
        <f t="shared" si="185"/>
        <v>0</v>
      </c>
      <c r="AK214" s="48">
        <f t="shared" si="185"/>
        <v>0</v>
      </c>
      <c r="AL214" s="48">
        <f t="shared" si="185"/>
        <v>0</v>
      </c>
      <c r="AM214" s="48">
        <f t="shared" si="185"/>
        <v>0</v>
      </c>
      <c r="AN214" s="9"/>
      <c r="AO214" s="9"/>
      <c r="AP214" s="9"/>
      <c r="AQ214" s="9"/>
      <c r="AR214" s="9"/>
      <c r="AS214" s="9"/>
      <c r="AT214" s="9"/>
      <c r="AU214" s="9"/>
      <c r="AV214" s="9"/>
      <c r="AW214" s="9"/>
      <c r="AX214" s="9"/>
      <c r="AY214" s="9"/>
      <c r="AZ214" s="9"/>
      <c r="BA214" s="9"/>
      <c r="BB214" s="9"/>
      <c r="BC214" s="9"/>
      <c r="BD214" s="9"/>
      <c r="BE214" s="9"/>
      <c r="BF214" s="9"/>
      <c r="BG214" s="9"/>
      <c r="BH214" s="9"/>
    </row>
    <row r="215" spans="1:60" ht="22">
      <c r="A215" s="9"/>
      <c r="B215" s="63"/>
      <c r="C215" s="5" t="s">
        <v>98</v>
      </c>
      <c r="D215" s="160" t="str">
        <f>baseyear</f>
        <v>FY$24</v>
      </c>
      <c r="E215" s="11"/>
      <c r="F215" s="77" t="str">
        <f>IF(H217=0,"",INDEX($J$7:$AM$7,1,MATCH(1,$J209:$AM209,0)))</f>
        <v/>
      </c>
      <c r="G215" s="9"/>
      <c r="H215" s="16"/>
      <c r="I215" s="9"/>
      <c r="J215" s="48" cm="1">
        <f t="array" ref="J215">IF(J209=0,0,INDEX(Capitalexpenditure,MATCH($B201,augnames,0),J209))</f>
        <v>0</v>
      </c>
      <c r="K215" s="48" cm="1">
        <f t="array" ref="K215">IF(K209=0,0,INDEX(Capitalexpenditure,MATCH($B201,augnames,0),K209))</f>
        <v>0</v>
      </c>
      <c r="L215" s="48" cm="1">
        <f t="array" ref="L215">IF(L209=0,0,INDEX(Capitalexpenditure,MATCH($B201,augnames,0),L209))</f>
        <v>0</v>
      </c>
      <c r="M215" s="48" cm="1">
        <f t="array" ref="M215">IF(M209=0,0,INDEX(Capitalexpenditure,MATCH($B201,augnames,0),M209))</f>
        <v>0</v>
      </c>
      <c r="N215" s="48" cm="1">
        <f t="array" ref="N215">IF(N209=0,0,INDEX(Capitalexpenditure,MATCH($B201,augnames,0),N209))</f>
        <v>0</v>
      </c>
      <c r="O215" s="48" cm="1">
        <f t="array" ref="O215">IF(O209=0,0,INDEX(Capitalexpenditure,MATCH($B201,augnames,0),O209))</f>
        <v>0</v>
      </c>
      <c r="P215" s="48" cm="1">
        <f t="array" ref="P215">IF(P209=0,0,INDEX(Capitalexpenditure,MATCH($B201,augnames,0),P209))</f>
        <v>0</v>
      </c>
      <c r="Q215" s="48" cm="1">
        <f t="array" ref="Q215">IF(Q209=0,0,INDEX(Capitalexpenditure,MATCH($B201,augnames,0),Q209))</f>
        <v>0</v>
      </c>
      <c r="R215" s="48" cm="1">
        <f t="array" ref="R215">IF(R209=0,0,INDEX(Capitalexpenditure,MATCH($B201,augnames,0),R209))</f>
        <v>0</v>
      </c>
      <c r="S215" s="48" cm="1">
        <f t="array" ref="S215">IF(S209=0,0,INDEX(Capitalexpenditure,MATCH($B201,augnames,0),S209))</f>
        <v>0</v>
      </c>
      <c r="T215" s="48" cm="1">
        <f t="array" ref="T215">IF(T209=0,0,INDEX(Capitalexpenditure,MATCH($B201,augnames,0),T209))</f>
        <v>0</v>
      </c>
      <c r="U215" s="48" cm="1">
        <f t="array" ref="U215">IF(U209=0,0,INDEX(Capitalexpenditure,MATCH($B201,augnames,0),U209))</f>
        <v>0</v>
      </c>
      <c r="V215" s="48" cm="1">
        <f t="array" ref="V215">IF(V209=0,0,INDEX(Capitalexpenditure,MATCH($B201,augnames,0),V209))</f>
        <v>0</v>
      </c>
      <c r="W215" s="48" cm="1">
        <f t="array" ref="W215">IF(W209=0,0,INDEX(Capitalexpenditure,MATCH($B201,augnames,0),W209))</f>
        <v>0</v>
      </c>
      <c r="X215" s="48" cm="1">
        <f t="array" ref="X215">IF(X209=0,0,INDEX(Capitalexpenditure,MATCH($B201,augnames,0),X209))</f>
        <v>0</v>
      </c>
      <c r="Y215" s="48" cm="1">
        <f t="array" ref="Y215">IF(Y209=0,0,INDEX(Capitalexpenditure,MATCH($B201,augnames,0),Y209))</f>
        <v>0</v>
      </c>
      <c r="Z215" s="48" cm="1">
        <f t="array" ref="Z215">IF(Z209=0,0,INDEX(Capitalexpenditure,MATCH($B201,augnames,0),Z209))</f>
        <v>0</v>
      </c>
      <c r="AA215" s="48" cm="1">
        <f t="array" ref="AA215">IF(AA209=0,0,INDEX(Capitalexpenditure,MATCH($B201,augnames,0),AA209))</f>
        <v>0</v>
      </c>
      <c r="AB215" s="48" cm="1">
        <f t="array" ref="AB215">IF(AB209=0,0,INDEX(Capitalexpenditure,MATCH($B201,augnames,0),AB209))</f>
        <v>0</v>
      </c>
      <c r="AC215" s="48" cm="1">
        <f t="array" ref="AC215">IF(AC209=0,0,INDEX(Capitalexpenditure,MATCH($B201,augnames,0),AC209))</f>
        <v>0</v>
      </c>
      <c r="AD215" s="48" cm="1">
        <f t="array" ref="AD215">IF(AD209=0,0,INDEX(Capitalexpenditure,MATCH($B201,augnames,0),AD209))</f>
        <v>0</v>
      </c>
      <c r="AE215" s="48" cm="1">
        <f t="array" ref="AE215">IF(AE209=0,0,INDEX(Capitalexpenditure,MATCH($B201,augnames,0),AE209))</f>
        <v>0</v>
      </c>
      <c r="AF215" s="48" cm="1">
        <f t="array" ref="AF215">IF(AF209=0,0,INDEX(Capitalexpenditure,MATCH($B201,augnames,0),AF209))</f>
        <v>0</v>
      </c>
      <c r="AG215" s="48" cm="1">
        <f t="array" ref="AG215">IF(AG209=0,0,INDEX(Capitalexpenditure,MATCH($B201,augnames,0),AG209))</f>
        <v>0</v>
      </c>
      <c r="AH215" s="48" cm="1">
        <f t="array" ref="AH215">IF(AH209=0,0,INDEX(Capitalexpenditure,MATCH($B201,augnames,0),AH209))</f>
        <v>0</v>
      </c>
      <c r="AI215" s="48" cm="1">
        <f t="array" ref="AI215">IF(AI209=0,0,INDEX(Capitalexpenditure,MATCH($B201,augnames,0),AI209))</f>
        <v>0</v>
      </c>
      <c r="AJ215" s="48" cm="1">
        <f t="array" ref="AJ215">IF(AJ209=0,0,INDEX(Capitalexpenditure,MATCH($B201,augnames,0),AJ209))</f>
        <v>0</v>
      </c>
      <c r="AK215" s="48" cm="1">
        <f t="array" ref="AK215">IF(AK209=0,0,INDEX(Capitalexpenditure,MATCH($B201,augnames,0),AK209))</f>
        <v>0</v>
      </c>
      <c r="AL215" s="48" cm="1">
        <f t="array" ref="AL215">IF(AL209=0,0,INDEX(Capitalexpenditure,MATCH($B201,augnames,0),AL209))</f>
        <v>0</v>
      </c>
      <c r="AM215" s="48" cm="1">
        <f t="array" ref="AM215">IF(AM209=0,0,INDEX(Capitalexpenditure,MATCH($B201,augnames,0),AM209))</f>
        <v>0</v>
      </c>
      <c r="AN215" s="9"/>
      <c r="AO215" s="9"/>
      <c r="AP215" s="9"/>
      <c r="AQ215" s="9"/>
      <c r="AR215" s="9"/>
      <c r="AS215" s="9"/>
      <c r="AT215" s="9"/>
      <c r="AU215" s="9"/>
      <c r="AV215" s="9"/>
      <c r="AW215" s="9"/>
      <c r="AX215" s="9"/>
      <c r="AY215" s="9"/>
      <c r="AZ215" s="9"/>
      <c r="BA215" s="9"/>
      <c r="BB215" s="9"/>
      <c r="BC215" s="9"/>
      <c r="BD215" s="9"/>
      <c r="BE215" s="9"/>
      <c r="BF215" s="9"/>
      <c r="BG215" s="9"/>
      <c r="BH215" s="9"/>
    </row>
    <row r="216" spans="1:60" ht="22">
      <c r="A216" s="9"/>
      <c r="B216" s="63"/>
      <c r="C216" s="5" t="s">
        <v>99</v>
      </c>
      <c r="D216" s="160" t="str">
        <f>baseyear</f>
        <v>FY$24</v>
      </c>
      <c r="E216" s="11"/>
      <c r="F216" s="64"/>
      <c r="G216" s="9"/>
      <c r="H216" s="16"/>
      <c r="I216" s="9"/>
      <c r="J216" s="48">
        <f t="shared" ref="J216:AM216" si="186">IF(J206=1,INDEX(Operatingexpenditure,MATCH($B201,augnames,0),J210),0)</f>
        <v>0</v>
      </c>
      <c r="K216" s="48">
        <f t="shared" si="186"/>
        <v>0</v>
      </c>
      <c r="L216" s="48">
        <f t="shared" si="186"/>
        <v>0</v>
      </c>
      <c r="M216" s="48">
        <f t="shared" si="186"/>
        <v>0</v>
      </c>
      <c r="N216" s="48">
        <f t="shared" si="186"/>
        <v>0</v>
      </c>
      <c r="O216" s="48">
        <f t="shared" si="186"/>
        <v>0</v>
      </c>
      <c r="P216" s="48">
        <f t="shared" si="186"/>
        <v>0</v>
      </c>
      <c r="Q216" s="48">
        <f t="shared" si="186"/>
        <v>0</v>
      </c>
      <c r="R216" s="48">
        <f t="shared" si="186"/>
        <v>0</v>
      </c>
      <c r="S216" s="48">
        <f t="shared" si="186"/>
        <v>0</v>
      </c>
      <c r="T216" s="48">
        <f t="shared" si="186"/>
        <v>0</v>
      </c>
      <c r="U216" s="48">
        <f t="shared" si="186"/>
        <v>0</v>
      </c>
      <c r="V216" s="48">
        <f t="shared" si="186"/>
        <v>0</v>
      </c>
      <c r="W216" s="48">
        <f t="shared" si="186"/>
        <v>0</v>
      </c>
      <c r="X216" s="48">
        <f t="shared" si="186"/>
        <v>0</v>
      </c>
      <c r="Y216" s="48">
        <f t="shared" si="186"/>
        <v>0</v>
      </c>
      <c r="Z216" s="48">
        <f t="shared" si="186"/>
        <v>0</v>
      </c>
      <c r="AA216" s="48">
        <f t="shared" si="186"/>
        <v>0</v>
      </c>
      <c r="AB216" s="48">
        <f t="shared" si="186"/>
        <v>0</v>
      </c>
      <c r="AC216" s="48">
        <f t="shared" si="186"/>
        <v>0</v>
      </c>
      <c r="AD216" s="48">
        <f t="shared" si="186"/>
        <v>0</v>
      </c>
      <c r="AE216" s="48">
        <f t="shared" si="186"/>
        <v>0</v>
      </c>
      <c r="AF216" s="48">
        <f t="shared" si="186"/>
        <v>0</v>
      </c>
      <c r="AG216" s="48">
        <f t="shared" si="186"/>
        <v>0</v>
      </c>
      <c r="AH216" s="48">
        <f t="shared" si="186"/>
        <v>0</v>
      </c>
      <c r="AI216" s="48">
        <f t="shared" si="186"/>
        <v>0</v>
      </c>
      <c r="AJ216" s="48">
        <f t="shared" si="186"/>
        <v>0</v>
      </c>
      <c r="AK216" s="48">
        <f t="shared" si="186"/>
        <v>0</v>
      </c>
      <c r="AL216" s="48">
        <f t="shared" si="186"/>
        <v>0</v>
      </c>
      <c r="AM216" s="48">
        <f t="shared" si="186"/>
        <v>0</v>
      </c>
      <c r="AN216" s="9"/>
      <c r="AO216" s="9"/>
      <c r="AP216" s="9"/>
      <c r="AQ216" s="9"/>
      <c r="AR216" s="9"/>
      <c r="AS216" s="9"/>
      <c r="AT216" s="9"/>
      <c r="AU216" s="9"/>
      <c r="AV216" s="9"/>
      <c r="AW216" s="9"/>
      <c r="AX216" s="9"/>
      <c r="AY216" s="9"/>
      <c r="AZ216" s="9"/>
      <c r="BA216" s="9"/>
      <c r="BB216" s="9"/>
      <c r="BC216" s="9"/>
      <c r="BD216" s="9"/>
      <c r="BE216" s="9"/>
      <c r="BF216" s="9"/>
      <c r="BG216" s="9"/>
      <c r="BH216" s="9"/>
    </row>
    <row r="217" spans="1:60" s="59" customFormat="1" ht="22">
      <c r="A217" s="10"/>
      <c r="B217" s="66"/>
      <c r="C217" s="59" t="str">
        <f>"Total expenditure: "&amp;B201</f>
        <v>Total expenditure: Augmentation 2 name</v>
      </c>
      <c r="D217" s="163" t="str">
        <f>baseyear</f>
        <v>FY$24</v>
      </c>
      <c r="E217" s="78"/>
      <c r="F217" s="64"/>
      <c r="G217" s="10"/>
      <c r="H217" s="169">
        <f>J217+NPV(discountrate, K217:AM217)</f>
        <v>0</v>
      </c>
      <c r="I217" s="10"/>
      <c r="J217" s="65">
        <f>IF(J212=1, SUM(J215:J216), 0)</f>
        <v>0</v>
      </c>
      <c r="K217" s="65">
        <f t="shared" ref="K217:AM217" si="187">IF(K212=1, SUM(K215:K216), 0)</f>
        <v>0</v>
      </c>
      <c r="L217" s="65">
        <f t="shared" si="187"/>
        <v>0</v>
      </c>
      <c r="M217" s="65">
        <f t="shared" si="187"/>
        <v>0</v>
      </c>
      <c r="N217" s="65">
        <f t="shared" si="187"/>
        <v>0</v>
      </c>
      <c r="O217" s="65">
        <f t="shared" si="187"/>
        <v>0</v>
      </c>
      <c r="P217" s="65">
        <f t="shared" si="187"/>
        <v>0</v>
      </c>
      <c r="Q217" s="65">
        <f t="shared" si="187"/>
        <v>0</v>
      </c>
      <c r="R217" s="65">
        <f t="shared" si="187"/>
        <v>0</v>
      </c>
      <c r="S217" s="65">
        <f t="shared" si="187"/>
        <v>0</v>
      </c>
      <c r="T217" s="65">
        <f t="shared" si="187"/>
        <v>0</v>
      </c>
      <c r="U217" s="65">
        <f t="shared" si="187"/>
        <v>0</v>
      </c>
      <c r="V217" s="65">
        <f t="shared" si="187"/>
        <v>0</v>
      </c>
      <c r="W217" s="65">
        <f t="shared" si="187"/>
        <v>0</v>
      </c>
      <c r="X217" s="65">
        <f t="shared" si="187"/>
        <v>0</v>
      </c>
      <c r="Y217" s="65">
        <f t="shared" si="187"/>
        <v>0</v>
      </c>
      <c r="Z217" s="65">
        <f t="shared" si="187"/>
        <v>0</v>
      </c>
      <c r="AA217" s="65">
        <f t="shared" si="187"/>
        <v>0</v>
      </c>
      <c r="AB217" s="65">
        <f t="shared" si="187"/>
        <v>0</v>
      </c>
      <c r="AC217" s="65">
        <f t="shared" si="187"/>
        <v>0</v>
      </c>
      <c r="AD217" s="65">
        <f t="shared" si="187"/>
        <v>0</v>
      </c>
      <c r="AE217" s="65">
        <f t="shared" si="187"/>
        <v>0</v>
      </c>
      <c r="AF217" s="65">
        <f t="shared" si="187"/>
        <v>0</v>
      </c>
      <c r="AG217" s="65">
        <f t="shared" si="187"/>
        <v>0</v>
      </c>
      <c r="AH217" s="65">
        <f t="shared" si="187"/>
        <v>0</v>
      </c>
      <c r="AI217" s="65">
        <f t="shared" si="187"/>
        <v>0</v>
      </c>
      <c r="AJ217" s="65">
        <f t="shared" si="187"/>
        <v>0</v>
      </c>
      <c r="AK217" s="65">
        <f t="shared" si="187"/>
        <v>0</v>
      </c>
      <c r="AL217" s="65">
        <f t="shared" si="187"/>
        <v>0</v>
      </c>
      <c r="AM217" s="65">
        <f t="shared" si="187"/>
        <v>0</v>
      </c>
      <c r="AN217" s="10"/>
      <c r="AO217" s="10"/>
      <c r="AP217" s="10"/>
      <c r="AQ217" s="10"/>
      <c r="AR217" s="10"/>
      <c r="AS217" s="10"/>
      <c r="AT217" s="10"/>
      <c r="AU217" s="10"/>
      <c r="AV217" s="10"/>
      <c r="AW217" s="10"/>
      <c r="AX217" s="10"/>
      <c r="AY217" s="10"/>
      <c r="AZ217" s="10"/>
      <c r="BA217" s="10"/>
      <c r="BB217" s="10"/>
      <c r="BC217" s="10"/>
      <c r="BD217" s="10"/>
      <c r="BE217" s="10"/>
      <c r="BF217" s="10"/>
      <c r="BG217" s="10"/>
      <c r="BH217" s="10"/>
    </row>
    <row r="218" spans="1:60">
      <c r="A218" s="9"/>
      <c r="B218" s="9"/>
      <c r="C218" s="9"/>
      <c r="D218" s="16"/>
      <c r="E218" s="9"/>
      <c r="F218" s="34"/>
      <c r="G218" s="9"/>
      <c r="H218" s="16"/>
      <c r="I218" s="9"/>
      <c r="J218" s="9"/>
      <c r="K218" s="9"/>
      <c r="L218" s="9"/>
      <c r="M218" s="9"/>
      <c r="N218" s="9"/>
      <c r="O218" s="9"/>
      <c r="P218" s="9"/>
      <c r="Q218" s="9"/>
      <c r="R218" s="9"/>
      <c r="S218" s="9"/>
      <c r="T218" s="9"/>
      <c r="U218" s="9"/>
      <c r="V218" s="9"/>
      <c r="W218" s="9"/>
      <c r="X218" s="9"/>
      <c r="Y218" s="9"/>
      <c r="Z218" s="9"/>
      <c r="AA218" s="9"/>
      <c r="AB218" s="9"/>
      <c r="AC218" s="9"/>
      <c r="AD218" s="9"/>
      <c r="AE218" s="9"/>
      <c r="AF218" s="9"/>
      <c r="AG218" s="9"/>
      <c r="AH218" s="9"/>
      <c r="AI218" s="9"/>
      <c r="AJ218" s="9"/>
      <c r="AK218" s="9"/>
      <c r="AL218" s="9"/>
      <c r="AM218" s="9"/>
      <c r="AN218" s="9"/>
      <c r="AO218" s="9"/>
      <c r="AP218" s="9"/>
      <c r="AQ218" s="9"/>
      <c r="AR218" s="9"/>
      <c r="AS218" s="9"/>
      <c r="AT218" s="9"/>
      <c r="AU218" s="9"/>
      <c r="AV218" s="9"/>
      <c r="AW218" s="9"/>
      <c r="AX218" s="9"/>
      <c r="AY218" s="9"/>
      <c r="AZ218" s="9"/>
      <c r="BA218" s="9"/>
      <c r="BB218" s="9"/>
      <c r="BC218" s="9"/>
      <c r="BD218" s="9"/>
      <c r="BE218" s="9"/>
      <c r="BF218" s="9"/>
      <c r="BG218" s="9"/>
      <c r="BH218" s="9"/>
    </row>
    <row r="219" spans="1:60" ht="22">
      <c r="A219" s="9"/>
      <c r="B219" s="66" t="str">
        <f>aug3_name</f>
        <v>Augmentation 3 name</v>
      </c>
      <c r="D219" s="16"/>
      <c r="E219" s="9"/>
      <c r="F219" s="34"/>
      <c r="G219" s="9"/>
      <c r="H219" s="16"/>
      <c r="I219" s="9"/>
      <c r="J219" s="9"/>
      <c r="K219" s="9"/>
      <c r="L219" s="9"/>
      <c r="M219" s="9"/>
      <c r="N219" s="9"/>
      <c r="O219" s="9"/>
      <c r="P219" s="9"/>
      <c r="Q219" s="9"/>
      <c r="R219" s="9"/>
      <c r="S219" s="9"/>
      <c r="T219" s="9"/>
      <c r="U219" s="9"/>
      <c r="V219" s="9"/>
      <c r="W219" s="9"/>
      <c r="X219" s="9"/>
      <c r="Y219" s="9"/>
      <c r="Z219" s="9"/>
      <c r="AA219" s="9"/>
      <c r="AB219" s="9"/>
      <c r="AC219" s="9"/>
      <c r="AD219" s="9"/>
      <c r="AE219" s="9"/>
      <c r="AF219" s="9"/>
      <c r="AG219" s="9"/>
      <c r="AH219" s="9"/>
      <c r="AI219" s="9"/>
      <c r="AJ219" s="9"/>
      <c r="AK219" s="9"/>
      <c r="AL219" s="9"/>
      <c r="AM219" s="9"/>
      <c r="AN219" s="9"/>
      <c r="AO219" s="9"/>
      <c r="AP219" s="9"/>
      <c r="AQ219" s="9"/>
      <c r="AR219" s="9"/>
      <c r="AS219" s="9"/>
      <c r="AT219" s="9"/>
      <c r="AU219" s="9"/>
      <c r="AV219" s="9"/>
      <c r="AW219" s="9"/>
      <c r="AX219" s="9"/>
      <c r="AY219" s="9"/>
      <c r="AZ219" s="9"/>
      <c r="BA219" s="9"/>
      <c r="BB219" s="9"/>
      <c r="BC219" s="9"/>
      <c r="BD219" s="9"/>
      <c r="BE219" s="9"/>
      <c r="BF219" s="9"/>
      <c r="BG219" s="9"/>
      <c r="BH219" s="9"/>
    </row>
    <row r="220" spans="1:60">
      <c r="A220" s="9"/>
      <c r="B220" s="9"/>
      <c r="C220" s="9"/>
      <c r="D220" s="16"/>
      <c r="E220" s="9"/>
      <c r="F220" s="34"/>
      <c r="G220" s="9"/>
      <c r="H220" s="16"/>
      <c r="I220" s="9"/>
      <c r="J220" s="9"/>
      <c r="K220" s="9"/>
      <c r="L220" s="9"/>
      <c r="M220" s="9"/>
      <c r="N220" s="9"/>
      <c r="O220" s="9"/>
      <c r="P220" s="9"/>
      <c r="Q220" s="9"/>
      <c r="R220" s="9"/>
      <c r="S220" s="9"/>
      <c r="T220" s="9"/>
      <c r="U220" s="9"/>
      <c r="V220" s="9"/>
      <c r="W220" s="9"/>
      <c r="X220" s="9"/>
      <c r="Y220" s="9"/>
      <c r="Z220" s="9"/>
      <c r="AA220" s="9"/>
      <c r="AB220" s="9"/>
      <c r="AC220" s="9"/>
      <c r="AD220" s="9"/>
      <c r="AE220" s="9"/>
      <c r="AF220" s="9"/>
      <c r="AG220" s="9"/>
      <c r="AH220" s="9"/>
      <c r="AI220" s="9"/>
      <c r="AJ220" s="9"/>
      <c r="AK220" s="9"/>
      <c r="AL220" s="9"/>
      <c r="AM220" s="9"/>
      <c r="AN220" s="9"/>
      <c r="AO220" s="9"/>
      <c r="AP220" s="9"/>
      <c r="AQ220" s="9"/>
      <c r="AR220" s="9"/>
      <c r="AS220" s="9"/>
      <c r="AT220" s="9"/>
      <c r="AU220" s="9"/>
      <c r="AV220" s="9"/>
      <c r="AW220" s="9"/>
      <c r="AX220" s="9"/>
      <c r="AY220" s="9"/>
      <c r="AZ220" s="9"/>
      <c r="BA220" s="9"/>
      <c r="BB220" s="9"/>
      <c r="BC220" s="9"/>
      <c r="BD220" s="9"/>
      <c r="BE220" s="9"/>
      <c r="BF220" s="9"/>
      <c r="BG220" s="9"/>
      <c r="BH220" s="9"/>
    </row>
    <row r="221" spans="1:60">
      <c r="A221" s="9"/>
      <c r="B221" s="9"/>
      <c r="C221" s="9" t="s">
        <v>87</v>
      </c>
      <c r="D221" s="16" t="s">
        <v>80</v>
      </c>
      <c r="E221" s="9"/>
      <c r="F221" s="34"/>
      <c r="G221" s="9"/>
      <c r="H221" s="16"/>
      <c r="I221" s="9"/>
      <c r="J221" s="45">
        <f t="shared" ref="J221:AM221" si="188">J203+J214</f>
        <v>0</v>
      </c>
      <c r="K221" s="45">
        <f t="shared" si="188"/>
        <v>0</v>
      </c>
      <c r="L221" s="45">
        <f t="shared" si="188"/>
        <v>0</v>
      </c>
      <c r="M221" s="45">
        <f t="shared" si="188"/>
        <v>0</v>
      </c>
      <c r="N221" s="45">
        <f t="shared" si="188"/>
        <v>0</v>
      </c>
      <c r="O221" s="45">
        <f t="shared" si="188"/>
        <v>0</v>
      </c>
      <c r="P221" s="45">
        <f t="shared" si="188"/>
        <v>0</v>
      </c>
      <c r="Q221" s="45">
        <f t="shared" si="188"/>
        <v>0</v>
      </c>
      <c r="R221" s="45">
        <f t="shared" si="188"/>
        <v>0</v>
      </c>
      <c r="S221" s="45">
        <f t="shared" si="188"/>
        <v>0</v>
      </c>
      <c r="T221" s="45">
        <f t="shared" si="188"/>
        <v>0</v>
      </c>
      <c r="U221" s="45">
        <f t="shared" si="188"/>
        <v>0</v>
      </c>
      <c r="V221" s="45">
        <f t="shared" si="188"/>
        <v>0</v>
      </c>
      <c r="W221" s="45">
        <f t="shared" si="188"/>
        <v>0</v>
      </c>
      <c r="X221" s="45">
        <f t="shared" si="188"/>
        <v>0</v>
      </c>
      <c r="Y221" s="45">
        <f t="shared" si="188"/>
        <v>0</v>
      </c>
      <c r="Z221" s="45">
        <f t="shared" si="188"/>
        <v>0</v>
      </c>
      <c r="AA221" s="45">
        <f t="shared" si="188"/>
        <v>0</v>
      </c>
      <c r="AB221" s="45">
        <f t="shared" si="188"/>
        <v>0</v>
      </c>
      <c r="AC221" s="45">
        <f t="shared" si="188"/>
        <v>0</v>
      </c>
      <c r="AD221" s="45">
        <f t="shared" si="188"/>
        <v>0</v>
      </c>
      <c r="AE221" s="45">
        <f t="shared" si="188"/>
        <v>0</v>
      </c>
      <c r="AF221" s="45">
        <f t="shared" si="188"/>
        <v>0</v>
      </c>
      <c r="AG221" s="45">
        <f t="shared" si="188"/>
        <v>0</v>
      </c>
      <c r="AH221" s="45">
        <f t="shared" si="188"/>
        <v>0</v>
      </c>
      <c r="AI221" s="45">
        <f t="shared" si="188"/>
        <v>0</v>
      </c>
      <c r="AJ221" s="45">
        <f t="shared" si="188"/>
        <v>0</v>
      </c>
      <c r="AK221" s="45">
        <f t="shared" si="188"/>
        <v>0</v>
      </c>
      <c r="AL221" s="45">
        <f t="shared" si="188"/>
        <v>0</v>
      </c>
      <c r="AM221" s="45">
        <f t="shared" si="188"/>
        <v>0</v>
      </c>
      <c r="AN221" s="62"/>
      <c r="AO221" s="62"/>
      <c r="AP221" s="62"/>
      <c r="AQ221" s="62"/>
      <c r="AR221" s="62"/>
      <c r="AS221" s="62"/>
      <c r="AT221" s="62"/>
      <c r="AU221" s="62"/>
      <c r="AV221" s="62"/>
      <c r="AW221" s="62"/>
      <c r="AX221" s="62"/>
      <c r="AY221" s="62"/>
      <c r="AZ221" s="62"/>
      <c r="BA221" s="62"/>
      <c r="BB221" s="62"/>
      <c r="BC221" s="62"/>
      <c r="BD221" s="62"/>
      <c r="BE221" s="9"/>
      <c r="BF221" s="9"/>
      <c r="BG221" s="9"/>
      <c r="BH221" s="9"/>
    </row>
    <row r="222" spans="1:60">
      <c r="A222" s="9"/>
      <c r="B222" s="9"/>
      <c r="C222" s="67" t="str">
        <f>IF(D222=1, "ERROR build year before start year", "")</f>
        <v/>
      </c>
      <c r="D222" s="73" t="str">
        <f>IF(AND(J233&gt;0,-J225&lt;INDEX(leadtimes,MATCH($B219,augnames,0))), 1, "flag")</f>
        <v>flag</v>
      </c>
      <c r="E222" s="68"/>
      <c r="F222" s="69"/>
      <c r="G222" s="9"/>
      <c r="H222" s="16"/>
      <c r="I222" s="9"/>
      <c r="J222" s="9"/>
      <c r="K222" s="9"/>
      <c r="L222" s="9"/>
      <c r="M222" s="9"/>
      <c r="N222" s="9"/>
      <c r="O222" s="9"/>
      <c r="P222" s="9"/>
      <c r="Q222" s="9"/>
      <c r="R222" s="9"/>
      <c r="S222" s="9"/>
      <c r="T222" s="9"/>
      <c r="U222" s="9"/>
      <c r="V222" s="9"/>
      <c r="W222" s="9"/>
      <c r="X222" s="9"/>
      <c r="Y222" s="9"/>
      <c r="Z222" s="9"/>
      <c r="AA222" s="9"/>
      <c r="AB222" s="9"/>
      <c r="AC222" s="9"/>
      <c r="AD222" s="9"/>
      <c r="AE222" s="9"/>
      <c r="AF222" s="9"/>
      <c r="AG222" s="9"/>
      <c r="AH222" s="9"/>
      <c r="AI222" s="9"/>
      <c r="AJ222" s="9"/>
      <c r="AK222" s="9"/>
      <c r="AL222" s="9"/>
      <c r="AM222" s="9"/>
      <c r="AN222" s="9"/>
      <c r="AO222" s="9"/>
      <c r="AP222" s="9"/>
      <c r="AQ222" s="9"/>
      <c r="AR222" s="9"/>
      <c r="AS222" s="9"/>
      <c r="AT222" s="9"/>
      <c r="AU222" s="9"/>
      <c r="AV222" s="9"/>
      <c r="AW222" s="9"/>
      <c r="AX222" s="9"/>
      <c r="AY222" s="9"/>
      <c r="AZ222" s="9"/>
      <c r="BA222" s="9"/>
      <c r="BB222" s="9"/>
      <c r="BC222" s="9"/>
      <c r="BD222" s="9"/>
      <c r="BE222" s="9"/>
      <c r="BF222" s="9"/>
      <c r="BG222" s="9"/>
      <c r="BH222" s="9"/>
    </row>
    <row r="223" spans="1:60">
      <c r="A223" s="9"/>
      <c r="B223" s="9"/>
      <c r="C223" s="70" t="s">
        <v>88</v>
      </c>
      <c r="D223" s="161"/>
      <c r="E223" s="70"/>
      <c r="F223" s="71"/>
      <c r="G223" s="70"/>
      <c r="H223" s="162"/>
      <c r="I223" s="72"/>
      <c r="J223" s="73">
        <f t="shared" ref="J223:AM223" si="189">IF(J221&gt;J165, 0, 1)</f>
        <v>1</v>
      </c>
      <c r="K223" s="73">
        <f t="shared" si="189"/>
        <v>1</v>
      </c>
      <c r="L223" s="73">
        <f t="shared" si="189"/>
        <v>1</v>
      </c>
      <c r="M223" s="73">
        <f t="shared" si="189"/>
        <v>1</v>
      </c>
      <c r="N223" s="73">
        <f t="shared" si="189"/>
        <v>1</v>
      </c>
      <c r="O223" s="73">
        <f t="shared" si="189"/>
        <v>1</v>
      </c>
      <c r="P223" s="73">
        <f t="shared" si="189"/>
        <v>1</v>
      </c>
      <c r="Q223" s="73">
        <f t="shared" si="189"/>
        <v>1</v>
      </c>
      <c r="R223" s="73">
        <f t="shared" si="189"/>
        <v>1</v>
      </c>
      <c r="S223" s="73">
        <f t="shared" si="189"/>
        <v>1</v>
      </c>
      <c r="T223" s="73">
        <f t="shared" si="189"/>
        <v>1</v>
      </c>
      <c r="U223" s="73">
        <f t="shared" si="189"/>
        <v>1</v>
      </c>
      <c r="V223" s="73">
        <f t="shared" si="189"/>
        <v>1</v>
      </c>
      <c r="W223" s="73">
        <f t="shared" si="189"/>
        <v>1</v>
      </c>
      <c r="X223" s="73">
        <f t="shared" si="189"/>
        <v>1</v>
      </c>
      <c r="Y223" s="73">
        <f t="shared" si="189"/>
        <v>1</v>
      </c>
      <c r="Z223" s="73">
        <f t="shared" si="189"/>
        <v>1</v>
      </c>
      <c r="AA223" s="73">
        <f t="shared" si="189"/>
        <v>1</v>
      </c>
      <c r="AB223" s="73">
        <f t="shared" si="189"/>
        <v>1</v>
      </c>
      <c r="AC223" s="73">
        <f t="shared" si="189"/>
        <v>1</v>
      </c>
      <c r="AD223" s="73">
        <f t="shared" si="189"/>
        <v>1</v>
      </c>
      <c r="AE223" s="73">
        <f t="shared" si="189"/>
        <v>1</v>
      </c>
      <c r="AF223" s="73">
        <f t="shared" si="189"/>
        <v>1</v>
      </c>
      <c r="AG223" s="73">
        <f t="shared" si="189"/>
        <v>1</v>
      </c>
      <c r="AH223" s="73">
        <f t="shared" si="189"/>
        <v>1</v>
      </c>
      <c r="AI223" s="73">
        <f t="shared" si="189"/>
        <v>1</v>
      </c>
      <c r="AJ223" s="73">
        <f t="shared" si="189"/>
        <v>1</v>
      </c>
      <c r="AK223" s="73">
        <f t="shared" si="189"/>
        <v>1</v>
      </c>
      <c r="AL223" s="73">
        <f t="shared" si="189"/>
        <v>1</v>
      </c>
      <c r="AM223" s="73">
        <f t="shared" si="189"/>
        <v>1</v>
      </c>
      <c r="AN223" s="73"/>
      <c r="AO223" s="73"/>
      <c r="AP223" s="73"/>
      <c r="AQ223" s="73"/>
      <c r="AR223" s="73"/>
      <c r="AS223" s="73"/>
      <c r="AT223" s="73"/>
      <c r="AU223" s="73"/>
      <c r="AV223" s="73"/>
      <c r="AW223" s="73"/>
      <c r="AX223" s="73"/>
      <c r="AY223" s="73"/>
      <c r="AZ223" s="73"/>
      <c r="BA223" s="73"/>
      <c r="BB223" s="73"/>
      <c r="BC223" s="73"/>
      <c r="BD223" s="73"/>
      <c r="BE223" s="73"/>
      <c r="BF223" s="73"/>
      <c r="BG223" s="73"/>
      <c r="BH223" s="73"/>
    </row>
    <row r="224" spans="1:60">
      <c r="A224" s="9"/>
      <c r="B224" s="9"/>
      <c r="C224" s="70" t="s">
        <v>89</v>
      </c>
      <c r="D224" s="161"/>
      <c r="E224" s="70"/>
      <c r="F224" s="71"/>
      <c r="G224" s="70"/>
      <c r="H224" s="162"/>
      <c r="I224" s="72"/>
      <c r="J224" s="74">
        <f>IF(SUM($J223:J223)=0,0,1)</f>
        <v>1</v>
      </c>
      <c r="K224" s="74">
        <f>IF(SUM($J223:K223)=0,0,1)</f>
        <v>1</v>
      </c>
      <c r="L224" s="74">
        <f>IF(SUM($J223:L223)=0,0,1)</f>
        <v>1</v>
      </c>
      <c r="M224" s="74">
        <f>IF(SUM($J223:M223)=0,0,1)</f>
        <v>1</v>
      </c>
      <c r="N224" s="74">
        <f>IF(SUM($J223:N223)=0,0,1)</f>
        <v>1</v>
      </c>
      <c r="O224" s="74">
        <f>IF(SUM($J223:O223)=0,0,1)</f>
        <v>1</v>
      </c>
      <c r="P224" s="74">
        <f>IF(SUM($J223:P223)=0,0,1)</f>
        <v>1</v>
      </c>
      <c r="Q224" s="74">
        <f>IF(SUM($J223:Q223)=0,0,1)</f>
        <v>1</v>
      </c>
      <c r="R224" s="74">
        <f>IF(SUM($J223:R223)=0,0,1)</f>
        <v>1</v>
      </c>
      <c r="S224" s="74">
        <f>IF(SUM($J223:S223)=0,0,1)</f>
        <v>1</v>
      </c>
      <c r="T224" s="74">
        <f>IF(SUM($J223:T223)=0,0,1)</f>
        <v>1</v>
      </c>
      <c r="U224" s="74">
        <f>IF(SUM($J223:U223)=0,0,1)</f>
        <v>1</v>
      </c>
      <c r="V224" s="74">
        <f>IF(SUM($J223:V223)=0,0,1)</f>
        <v>1</v>
      </c>
      <c r="W224" s="74">
        <f>IF(SUM($J223:W223)=0,0,1)</f>
        <v>1</v>
      </c>
      <c r="X224" s="74">
        <f>IF(SUM($J223:X223)=0,0,1)</f>
        <v>1</v>
      </c>
      <c r="Y224" s="74">
        <f>IF(SUM($J223:Y223)=0,0,1)</f>
        <v>1</v>
      </c>
      <c r="Z224" s="74">
        <f>IF(SUM($J223:Z223)=0,0,1)</f>
        <v>1</v>
      </c>
      <c r="AA224" s="74">
        <f>IF(SUM($J223:AA223)=0,0,1)</f>
        <v>1</v>
      </c>
      <c r="AB224" s="74">
        <f>IF(SUM($J223:AB223)=0,0,1)</f>
        <v>1</v>
      </c>
      <c r="AC224" s="74">
        <f>IF(SUM($J223:AC223)=0,0,1)</f>
        <v>1</v>
      </c>
      <c r="AD224" s="74">
        <f>IF(SUM($J223:AD223)=0,0,1)</f>
        <v>1</v>
      </c>
      <c r="AE224" s="74">
        <f>IF(SUM($J223:AE223)=0,0,1)</f>
        <v>1</v>
      </c>
      <c r="AF224" s="74">
        <f>IF(SUM($J223:AF223)=0,0,1)</f>
        <v>1</v>
      </c>
      <c r="AG224" s="74">
        <f>IF(SUM($J223:AG223)=0,0,1)</f>
        <v>1</v>
      </c>
      <c r="AH224" s="74">
        <f>IF(SUM($J223:AH223)=0,0,1)</f>
        <v>1</v>
      </c>
      <c r="AI224" s="74">
        <f>IF(SUM($J223:AI223)=0,0,1)</f>
        <v>1</v>
      </c>
      <c r="AJ224" s="74">
        <f>IF(SUM($J223:AJ223)=0,0,1)</f>
        <v>1</v>
      </c>
      <c r="AK224" s="74">
        <f>IF(SUM($J223:AK223)=0,0,1)</f>
        <v>1</v>
      </c>
      <c r="AL224" s="74">
        <f>IF(SUM($J223:AL223)=0,0,1)</f>
        <v>1</v>
      </c>
      <c r="AM224" s="74">
        <f>IF(SUM($J223:AM223)=0,0,1)</f>
        <v>1</v>
      </c>
      <c r="AN224" s="74"/>
      <c r="AO224" s="74"/>
      <c r="AP224" s="74"/>
      <c r="AQ224" s="74"/>
      <c r="AR224" s="74"/>
      <c r="AS224" s="74"/>
      <c r="AT224" s="74"/>
      <c r="AU224" s="74"/>
      <c r="AV224" s="74"/>
      <c r="AW224" s="74"/>
      <c r="AX224" s="74"/>
      <c r="AY224" s="74"/>
      <c r="AZ224" s="74"/>
      <c r="BA224" s="74"/>
      <c r="BB224" s="74"/>
      <c r="BC224" s="74"/>
      <c r="BD224" s="74"/>
      <c r="BE224" s="75"/>
      <c r="BF224" s="75"/>
      <c r="BG224" s="75"/>
      <c r="BH224" s="75"/>
    </row>
    <row r="225" spans="1:60">
      <c r="A225" s="9"/>
      <c r="B225" s="9"/>
      <c r="C225" s="70" t="s">
        <v>90</v>
      </c>
      <c r="D225" s="161"/>
      <c r="E225" s="70"/>
      <c r="F225" s="71"/>
      <c r="G225" s="70"/>
      <c r="H225" s="162"/>
      <c r="I225" s="72"/>
      <c r="J225" s="74">
        <f t="shared" ref="J225" si="190">IF($AM224=0,0,IF(AND(J224=0,J223=0),K225-1,0))</f>
        <v>0</v>
      </c>
      <c r="K225" s="74">
        <f t="shared" ref="K225" si="191">IF($AM224=0,0,IF(AND(K224=0,K223=0),L225-1,0))</f>
        <v>0</v>
      </c>
      <c r="L225" s="74">
        <f t="shared" ref="L225" si="192">IF($AM224=0,0,IF(AND(L224=0,L223=0),M225-1,0))</f>
        <v>0</v>
      </c>
      <c r="M225" s="74">
        <f t="shared" ref="M225" si="193">IF($AM224=0,0,IF(AND(M224=0,M223=0),N225-1,0))</f>
        <v>0</v>
      </c>
      <c r="N225" s="74">
        <f t="shared" ref="N225" si="194">IF($AM224=0,0,IF(AND(N224=0,N223=0),O225-1,0))</f>
        <v>0</v>
      </c>
      <c r="O225" s="74">
        <f t="shared" ref="O225" si="195">IF($AM224=0,0,IF(AND(O224=0,O223=0),P225-1,0))</f>
        <v>0</v>
      </c>
      <c r="P225" s="74">
        <f t="shared" ref="P225" si="196">IF($AM224=0,0,IF(AND(P224=0,P223=0),Q225-1,0))</f>
        <v>0</v>
      </c>
      <c r="Q225" s="74">
        <f t="shared" ref="Q225" si="197">IF($AM224=0,0,IF(AND(Q224=0,Q223=0),R225-1,0))</f>
        <v>0</v>
      </c>
      <c r="R225" s="74">
        <f t="shared" ref="R225" si="198">IF($AM224=0,0,IF(AND(R224=0,R223=0),S225-1,0))</f>
        <v>0</v>
      </c>
      <c r="S225" s="74">
        <f t="shared" ref="S225" si="199">IF($AM224=0,0,IF(AND(S224=0,S223=0),T225-1,0))</f>
        <v>0</v>
      </c>
      <c r="T225" s="74">
        <f t="shared" ref="T225" si="200">IF($AM224=0,0,IF(AND(T224=0,T223=0),U225-1,0))</f>
        <v>0</v>
      </c>
      <c r="U225" s="74">
        <f t="shared" ref="U225" si="201">IF($AM224=0,0,IF(AND(U224=0,U223=0),V225-1,0))</f>
        <v>0</v>
      </c>
      <c r="V225" s="74">
        <f t="shared" ref="V225" si="202">IF($AM224=0,0,IF(AND(V224=0,V223=0),W225-1,0))</f>
        <v>0</v>
      </c>
      <c r="W225" s="74">
        <f t="shared" ref="W225" si="203">IF($AM224=0,0,IF(AND(W224=0,W223=0),X225-1,0))</f>
        <v>0</v>
      </c>
      <c r="X225" s="74">
        <f t="shared" ref="X225" si="204">IF($AM224=0,0,IF(AND(X224=0,X223=0),Y225-1,0))</f>
        <v>0</v>
      </c>
      <c r="Y225" s="74">
        <f t="shared" ref="Y225" si="205">IF($AM224=0,0,IF(AND(Y224=0,Y223=0),Z225-1,0))</f>
        <v>0</v>
      </c>
      <c r="Z225" s="74">
        <f t="shared" ref="Z225" si="206">IF($AM224=0,0,IF(AND(Z224=0,Z223=0),AA225-1,0))</f>
        <v>0</v>
      </c>
      <c r="AA225" s="74">
        <f t="shared" ref="AA225" si="207">IF($AM224=0,0,IF(AND(AA224=0,AA223=0),AB225-1,0))</f>
        <v>0</v>
      </c>
      <c r="AB225" s="74">
        <f t="shared" ref="AB225" si="208">IF($AM224=0,0,IF(AND(AB224=0,AB223=0),AC225-1,0))</f>
        <v>0</v>
      </c>
      <c r="AC225" s="74">
        <f t="shared" ref="AC225" si="209">IF($AM224=0,0,IF(AND(AC224=0,AC223=0),AD225-1,0))</f>
        <v>0</v>
      </c>
      <c r="AD225" s="74">
        <f t="shared" ref="AD225" si="210">IF($AM224=0,0,IF(AND(AD224=0,AD223=0),AE225-1,0))</f>
        <v>0</v>
      </c>
      <c r="AE225" s="74">
        <f t="shared" ref="AE225" si="211">IF($AM224=0,0,IF(AND(AE224=0,AE223=0),AF225-1,0))</f>
        <v>0</v>
      </c>
      <c r="AF225" s="74">
        <f t="shared" ref="AF225" si="212">IF($AM224=0,0,IF(AND(AF224=0,AF223=0),AG225-1,0))</f>
        <v>0</v>
      </c>
      <c r="AG225" s="74">
        <f t="shared" ref="AG225" si="213">IF($AM224=0,0,IF(AND(AG224=0,AG223=0),AH225-1,0))</f>
        <v>0</v>
      </c>
      <c r="AH225" s="74">
        <f t="shared" ref="AH225" si="214">IF($AM224=0,0,IF(AND(AH224=0,AH223=0),AI225-1,0))</f>
        <v>0</v>
      </c>
      <c r="AI225" s="74">
        <f t="shared" ref="AI225" si="215">IF($AM224=0,0,IF(AND(AI224=0,AI223=0),AJ225-1,0))</f>
        <v>0</v>
      </c>
      <c r="AJ225" s="74">
        <f t="shared" ref="AJ225" si="216">IF($AM224=0,0,IF(AND(AJ224=0,AJ223=0),AK225-1,0))</f>
        <v>0</v>
      </c>
      <c r="AK225" s="74">
        <f t="shared" ref="AK225" si="217">IF($AM224=0,0,IF(AND(AK224=0,AK223=0),AL225-1,0))</f>
        <v>0</v>
      </c>
      <c r="AL225" s="74">
        <f t="shared" ref="AL225" si="218">IF($AM224=0,0,IF(AND(AL224=0,AL223=0),AM225-1,0))</f>
        <v>0</v>
      </c>
      <c r="AM225" s="74">
        <f t="shared" ref="AM225" si="219">IF($AM224=0,0,IF(AND(AM224=0,AM223=0),AN225-1,0))</f>
        <v>0</v>
      </c>
      <c r="AN225" s="74"/>
      <c r="AO225" s="74"/>
      <c r="AP225" s="74"/>
      <c r="AQ225" s="74"/>
      <c r="AR225" s="74"/>
      <c r="AS225" s="74"/>
      <c r="AT225" s="74"/>
      <c r="AU225" s="74"/>
      <c r="AV225" s="74"/>
      <c r="AW225" s="74"/>
      <c r="AX225" s="74"/>
      <c r="AY225" s="74"/>
      <c r="AZ225" s="74"/>
      <c r="BA225" s="74"/>
      <c r="BB225" s="74"/>
      <c r="BC225" s="74"/>
      <c r="BD225" s="74"/>
      <c r="BE225" s="75"/>
      <c r="BF225" s="75"/>
      <c r="BG225" s="75"/>
      <c r="BH225" s="75"/>
    </row>
    <row r="226" spans="1:60">
      <c r="A226" s="9"/>
      <c r="B226" s="9"/>
      <c r="C226" s="70" t="s">
        <v>91</v>
      </c>
      <c r="D226" s="161"/>
      <c r="E226" s="70"/>
      <c r="F226" s="71"/>
      <c r="G226" s="70"/>
      <c r="H226" s="162"/>
      <c r="I226" s="72"/>
      <c r="J226" s="74">
        <f t="shared" ref="J226:AM226" si="220">IF(ABS(J225)=INDEX(leadtimes,MATCH($B219,augnames,0),1),1,0)</f>
        <v>1</v>
      </c>
      <c r="K226" s="74">
        <f t="shared" si="220"/>
        <v>1</v>
      </c>
      <c r="L226" s="74">
        <f t="shared" si="220"/>
        <v>1</v>
      </c>
      <c r="M226" s="74">
        <f t="shared" si="220"/>
        <v>1</v>
      </c>
      <c r="N226" s="74">
        <f t="shared" si="220"/>
        <v>1</v>
      </c>
      <c r="O226" s="74">
        <f t="shared" si="220"/>
        <v>1</v>
      </c>
      <c r="P226" s="74">
        <f t="shared" si="220"/>
        <v>1</v>
      </c>
      <c r="Q226" s="74">
        <f t="shared" si="220"/>
        <v>1</v>
      </c>
      <c r="R226" s="74">
        <f t="shared" si="220"/>
        <v>1</v>
      </c>
      <c r="S226" s="74">
        <f t="shared" si="220"/>
        <v>1</v>
      </c>
      <c r="T226" s="74">
        <f t="shared" si="220"/>
        <v>1</v>
      </c>
      <c r="U226" s="74">
        <f t="shared" si="220"/>
        <v>1</v>
      </c>
      <c r="V226" s="74">
        <f t="shared" si="220"/>
        <v>1</v>
      </c>
      <c r="W226" s="74">
        <f t="shared" si="220"/>
        <v>1</v>
      </c>
      <c r="X226" s="74">
        <f t="shared" si="220"/>
        <v>1</v>
      </c>
      <c r="Y226" s="74">
        <f t="shared" si="220"/>
        <v>1</v>
      </c>
      <c r="Z226" s="74">
        <f t="shared" si="220"/>
        <v>1</v>
      </c>
      <c r="AA226" s="74">
        <f t="shared" si="220"/>
        <v>1</v>
      </c>
      <c r="AB226" s="74">
        <f t="shared" si="220"/>
        <v>1</v>
      </c>
      <c r="AC226" s="74">
        <f t="shared" si="220"/>
        <v>1</v>
      </c>
      <c r="AD226" s="74">
        <f t="shared" si="220"/>
        <v>1</v>
      </c>
      <c r="AE226" s="74">
        <f t="shared" si="220"/>
        <v>1</v>
      </c>
      <c r="AF226" s="74">
        <f t="shared" si="220"/>
        <v>1</v>
      </c>
      <c r="AG226" s="74">
        <f t="shared" si="220"/>
        <v>1</v>
      </c>
      <c r="AH226" s="74">
        <f t="shared" si="220"/>
        <v>1</v>
      </c>
      <c r="AI226" s="74">
        <f t="shared" si="220"/>
        <v>1</v>
      </c>
      <c r="AJ226" s="74">
        <f t="shared" si="220"/>
        <v>1</v>
      </c>
      <c r="AK226" s="74">
        <f t="shared" si="220"/>
        <v>1</v>
      </c>
      <c r="AL226" s="74">
        <f t="shared" si="220"/>
        <v>1</v>
      </c>
      <c r="AM226" s="74">
        <f t="shared" si="220"/>
        <v>1</v>
      </c>
      <c r="AN226" s="74"/>
      <c r="AO226" s="74"/>
      <c r="AP226" s="74"/>
      <c r="AQ226" s="74"/>
      <c r="AR226" s="74"/>
      <c r="AS226" s="74"/>
      <c r="AT226" s="74"/>
      <c r="AU226" s="74"/>
      <c r="AV226" s="74"/>
      <c r="AW226" s="74"/>
      <c r="AX226" s="74"/>
      <c r="AY226" s="74"/>
      <c r="AZ226" s="74"/>
      <c r="BA226" s="74"/>
      <c r="BB226" s="74"/>
      <c r="BC226" s="74"/>
      <c r="BD226" s="74"/>
      <c r="BE226" s="75"/>
      <c r="BF226" s="75"/>
      <c r="BG226" s="75"/>
      <c r="BH226" s="75"/>
    </row>
    <row r="227" spans="1:60">
      <c r="A227" s="9"/>
      <c r="B227" s="9"/>
      <c r="C227" s="70" t="s">
        <v>92</v>
      </c>
      <c r="D227" s="161"/>
      <c r="E227" s="70"/>
      <c r="F227" s="71"/>
      <c r="G227" s="70"/>
      <c r="H227" s="162"/>
      <c r="I227" s="72"/>
      <c r="J227" s="74">
        <f>IF(SUM($J226:J226)=1,1,0)+I227</f>
        <v>1</v>
      </c>
      <c r="K227" s="74">
        <f>IF(SUM($J226:K226)=1,1,0)+J227</f>
        <v>1</v>
      </c>
      <c r="L227" s="74">
        <f>IF(SUM($J226:L226)=1,1,0)+K227</f>
        <v>1</v>
      </c>
      <c r="M227" s="74">
        <f>IF(SUM($J226:M226)=1,1,0)+L227</f>
        <v>1</v>
      </c>
      <c r="N227" s="74">
        <f>IF(SUM($J226:N226)=1,1,0)+M227</f>
        <v>1</v>
      </c>
      <c r="O227" s="74">
        <f>IF(SUM($J226:O226)=1,1,0)+N227</f>
        <v>1</v>
      </c>
      <c r="P227" s="74">
        <f>IF(SUM($J226:P226)=1,1,0)+O227</f>
        <v>1</v>
      </c>
      <c r="Q227" s="74">
        <f>IF(SUM($J226:Q226)=1,1,0)+P227</f>
        <v>1</v>
      </c>
      <c r="R227" s="74">
        <f>IF(SUM($J226:R226)=1,1,0)+Q227</f>
        <v>1</v>
      </c>
      <c r="S227" s="74">
        <f>IF(SUM($J226:S226)=1,1,0)+R227</f>
        <v>1</v>
      </c>
      <c r="T227" s="74">
        <f>IF(SUM($J226:T226)=1,1,0)+S227</f>
        <v>1</v>
      </c>
      <c r="U227" s="74">
        <f>IF(SUM($J226:U226)=1,1,0)+T227</f>
        <v>1</v>
      </c>
      <c r="V227" s="74">
        <f>IF(SUM($J226:V226)=1,1,0)+U227</f>
        <v>1</v>
      </c>
      <c r="W227" s="74">
        <f>IF(SUM($J226:W226)=1,1,0)+V227</f>
        <v>1</v>
      </c>
      <c r="X227" s="74">
        <f>IF(SUM($J226:X226)=1,1,0)+W227</f>
        <v>1</v>
      </c>
      <c r="Y227" s="74">
        <f>IF(SUM($J226:Y226)=1,1,0)+X227</f>
        <v>1</v>
      </c>
      <c r="Z227" s="74">
        <f>IF(SUM($J226:Z226)=1,1,0)+Y227</f>
        <v>1</v>
      </c>
      <c r="AA227" s="74">
        <f>IF(SUM($J226:AA226)=1,1,0)+Z227</f>
        <v>1</v>
      </c>
      <c r="AB227" s="74">
        <f>IF(SUM($J226:AB226)=1,1,0)+AA227</f>
        <v>1</v>
      </c>
      <c r="AC227" s="74">
        <f>IF(SUM($J226:AC226)=1,1,0)+AB227</f>
        <v>1</v>
      </c>
      <c r="AD227" s="74">
        <f>IF(SUM($J226:AD226)=1,1,0)+AC227</f>
        <v>1</v>
      </c>
      <c r="AE227" s="74">
        <f>IF(SUM($J226:AE226)=1,1,0)+AD227</f>
        <v>1</v>
      </c>
      <c r="AF227" s="74">
        <f>IF(SUM($J226:AF226)=1,1,0)+AE227</f>
        <v>1</v>
      </c>
      <c r="AG227" s="74">
        <f>IF(SUM($J226:AG226)=1,1,0)+AF227</f>
        <v>1</v>
      </c>
      <c r="AH227" s="74">
        <f>IF(SUM($J226:AH226)=1,1,0)+AG227</f>
        <v>1</v>
      </c>
      <c r="AI227" s="74">
        <f>IF(SUM($J226:AI226)=1,1,0)+AH227</f>
        <v>1</v>
      </c>
      <c r="AJ227" s="74">
        <f>IF(SUM($J226:AJ226)=1,1,0)+AI227</f>
        <v>1</v>
      </c>
      <c r="AK227" s="74">
        <f>IF(SUM($J226:AK226)=1,1,0)+AJ227</f>
        <v>1</v>
      </c>
      <c r="AL227" s="74">
        <f>IF(SUM($J226:AL226)=1,1,0)+AK227</f>
        <v>1</v>
      </c>
      <c r="AM227" s="74">
        <f>IF(SUM($J226:AM226)=1,1,0)+AL227</f>
        <v>1</v>
      </c>
      <c r="AN227" s="74"/>
      <c r="AO227" s="74"/>
      <c r="AP227" s="74"/>
      <c r="AQ227" s="74"/>
      <c r="AR227" s="74"/>
      <c r="AS227" s="74"/>
      <c r="AT227" s="74"/>
      <c r="AU227" s="74"/>
      <c r="AV227" s="74"/>
      <c r="AW227" s="74"/>
      <c r="AX227" s="74"/>
      <c r="AY227" s="74"/>
      <c r="AZ227" s="74"/>
      <c r="BA227" s="74"/>
      <c r="BB227" s="74"/>
      <c r="BC227" s="74"/>
      <c r="BD227" s="74"/>
      <c r="BE227" s="75"/>
      <c r="BF227" s="75"/>
      <c r="BG227" s="75"/>
      <c r="BH227" s="75"/>
    </row>
    <row r="228" spans="1:60" ht="15.65" customHeight="1">
      <c r="A228" s="9"/>
      <c r="B228" s="9"/>
      <c r="C228" s="70" t="s">
        <v>93</v>
      </c>
      <c r="D228" s="162"/>
      <c r="E228" s="72"/>
      <c r="F228" s="76"/>
      <c r="G228" s="72"/>
      <c r="H228" s="162"/>
      <c r="I228" s="72"/>
      <c r="J228" s="73">
        <f>SUM($J223:J223)</f>
        <v>1</v>
      </c>
      <c r="K228" s="73">
        <f>SUM($J223:K223)</f>
        <v>2</v>
      </c>
      <c r="L228" s="73">
        <f>SUM($J223:L223)</f>
        <v>3</v>
      </c>
      <c r="M228" s="73">
        <f>SUM($J223:M223)</f>
        <v>4</v>
      </c>
      <c r="N228" s="73">
        <f>SUM($J223:N223)</f>
        <v>5</v>
      </c>
      <c r="O228" s="73">
        <f>SUM($J223:O223)</f>
        <v>6</v>
      </c>
      <c r="P228" s="73">
        <f>SUM($J223:P223)</f>
        <v>7</v>
      </c>
      <c r="Q228" s="73">
        <f>SUM($J223:Q223)</f>
        <v>8</v>
      </c>
      <c r="R228" s="73">
        <f>SUM($J223:R223)</f>
        <v>9</v>
      </c>
      <c r="S228" s="73">
        <f>SUM($J223:S223)</f>
        <v>10</v>
      </c>
      <c r="T228" s="73">
        <f>SUM($J223:T223)</f>
        <v>11</v>
      </c>
      <c r="U228" s="73">
        <f>SUM($J223:U223)</f>
        <v>12</v>
      </c>
      <c r="V228" s="73">
        <f>SUM($J223:V223)</f>
        <v>13</v>
      </c>
      <c r="W228" s="73">
        <f>SUM($J223:W223)</f>
        <v>14</v>
      </c>
      <c r="X228" s="73">
        <f>SUM($J223:X223)</f>
        <v>15</v>
      </c>
      <c r="Y228" s="73">
        <f>SUM($J223:Y223)</f>
        <v>16</v>
      </c>
      <c r="Z228" s="73">
        <f>SUM($J223:Z223)</f>
        <v>17</v>
      </c>
      <c r="AA228" s="73">
        <f>SUM($J223:AA223)</f>
        <v>18</v>
      </c>
      <c r="AB228" s="73">
        <f>SUM($J223:AB223)</f>
        <v>19</v>
      </c>
      <c r="AC228" s="73">
        <f>SUM($J223:AC223)</f>
        <v>20</v>
      </c>
      <c r="AD228" s="73">
        <f>SUM($J223:AD223)</f>
        <v>21</v>
      </c>
      <c r="AE228" s="73">
        <f>SUM($J223:AE223)</f>
        <v>22</v>
      </c>
      <c r="AF228" s="73">
        <f>SUM($J223:AF223)</f>
        <v>23</v>
      </c>
      <c r="AG228" s="73">
        <f>SUM($J223:AG223)</f>
        <v>24</v>
      </c>
      <c r="AH228" s="73">
        <f>SUM($J223:AH223)</f>
        <v>25</v>
      </c>
      <c r="AI228" s="73">
        <f>SUM($J223:AI223)</f>
        <v>26</v>
      </c>
      <c r="AJ228" s="73">
        <f>SUM($J223:AJ223)</f>
        <v>27</v>
      </c>
      <c r="AK228" s="73">
        <f>SUM($J223:AK223)</f>
        <v>28</v>
      </c>
      <c r="AL228" s="73">
        <f>SUM($J223:AL223)</f>
        <v>29</v>
      </c>
      <c r="AM228" s="73">
        <f>SUM($J223:AM223)</f>
        <v>30</v>
      </c>
      <c r="AN228" s="73"/>
      <c r="AO228" s="73"/>
      <c r="AP228" s="73"/>
      <c r="AQ228" s="73"/>
      <c r="AR228" s="73"/>
      <c r="AS228" s="73"/>
      <c r="AT228" s="73"/>
      <c r="AU228" s="73"/>
      <c r="AV228" s="73"/>
      <c r="AW228" s="73"/>
      <c r="AX228" s="73"/>
      <c r="AY228" s="73"/>
      <c r="AZ228" s="73"/>
      <c r="BA228" s="73"/>
      <c r="BB228" s="73"/>
      <c r="BC228" s="73"/>
      <c r="BD228" s="73"/>
      <c r="BE228" s="73"/>
      <c r="BF228" s="73"/>
      <c r="BG228" s="73"/>
      <c r="BH228" s="73"/>
    </row>
    <row r="229" spans="1:60" ht="15.65" customHeight="1">
      <c r="A229" s="9"/>
      <c r="B229" s="9"/>
      <c r="C229" s="70" t="s">
        <v>94</v>
      </c>
      <c r="D229" s="162"/>
      <c r="E229" s="72"/>
      <c r="F229" s="76"/>
      <c r="G229" s="72"/>
      <c r="H229" s="162"/>
      <c r="I229" s="72"/>
      <c r="J229" s="73">
        <f t="shared" ref="J229:AM229" si="221">IF(J228&gt;INDEX(assetlives, MATCH($B219, augnames, 0)), 0, 1)</f>
        <v>0</v>
      </c>
      <c r="K229" s="73">
        <f t="shared" si="221"/>
        <v>0</v>
      </c>
      <c r="L229" s="73">
        <f t="shared" si="221"/>
        <v>0</v>
      </c>
      <c r="M229" s="73">
        <f t="shared" si="221"/>
        <v>0</v>
      </c>
      <c r="N229" s="73">
        <f t="shared" si="221"/>
        <v>0</v>
      </c>
      <c r="O229" s="73">
        <f t="shared" si="221"/>
        <v>0</v>
      </c>
      <c r="P229" s="73">
        <f t="shared" si="221"/>
        <v>0</v>
      </c>
      <c r="Q229" s="73">
        <f t="shared" si="221"/>
        <v>0</v>
      </c>
      <c r="R229" s="73">
        <f t="shared" si="221"/>
        <v>0</v>
      </c>
      <c r="S229" s="73">
        <f t="shared" si="221"/>
        <v>0</v>
      </c>
      <c r="T229" s="73">
        <f t="shared" si="221"/>
        <v>0</v>
      </c>
      <c r="U229" s="73">
        <f t="shared" si="221"/>
        <v>0</v>
      </c>
      <c r="V229" s="73">
        <f t="shared" si="221"/>
        <v>0</v>
      </c>
      <c r="W229" s="73">
        <f t="shared" si="221"/>
        <v>0</v>
      </c>
      <c r="X229" s="73">
        <f t="shared" si="221"/>
        <v>0</v>
      </c>
      <c r="Y229" s="73">
        <f t="shared" si="221"/>
        <v>0</v>
      </c>
      <c r="Z229" s="73">
        <f t="shared" si="221"/>
        <v>0</v>
      </c>
      <c r="AA229" s="73">
        <f t="shared" si="221"/>
        <v>0</v>
      </c>
      <c r="AB229" s="73">
        <f t="shared" si="221"/>
        <v>0</v>
      </c>
      <c r="AC229" s="73">
        <f t="shared" si="221"/>
        <v>0</v>
      </c>
      <c r="AD229" s="73">
        <f t="shared" si="221"/>
        <v>0</v>
      </c>
      <c r="AE229" s="73">
        <f t="shared" si="221"/>
        <v>0</v>
      </c>
      <c r="AF229" s="73">
        <f t="shared" si="221"/>
        <v>0</v>
      </c>
      <c r="AG229" s="73">
        <f t="shared" si="221"/>
        <v>0</v>
      </c>
      <c r="AH229" s="73">
        <f t="shared" si="221"/>
        <v>0</v>
      </c>
      <c r="AI229" s="73">
        <f t="shared" si="221"/>
        <v>0</v>
      </c>
      <c r="AJ229" s="73">
        <f t="shared" si="221"/>
        <v>0</v>
      </c>
      <c r="AK229" s="73">
        <f t="shared" si="221"/>
        <v>0</v>
      </c>
      <c r="AL229" s="73">
        <f t="shared" si="221"/>
        <v>0</v>
      </c>
      <c r="AM229" s="73">
        <f t="shared" si="221"/>
        <v>0</v>
      </c>
      <c r="AN229" s="73"/>
      <c r="AO229" s="73"/>
      <c r="AP229" s="73"/>
      <c r="AQ229" s="73"/>
      <c r="AR229" s="73"/>
      <c r="AS229" s="73"/>
      <c r="AT229" s="73"/>
      <c r="AU229" s="73"/>
      <c r="AV229" s="73"/>
      <c r="AW229" s="73"/>
      <c r="AX229" s="73"/>
      <c r="AY229" s="73"/>
      <c r="AZ229" s="73"/>
      <c r="BA229" s="73"/>
      <c r="BB229" s="73"/>
      <c r="BC229" s="73"/>
      <c r="BD229" s="73"/>
      <c r="BE229" s="73"/>
      <c r="BF229" s="73"/>
      <c r="BG229" s="73"/>
      <c r="BH229" s="73"/>
    </row>
    <row r="230" spans="1:60">
      <c r="A230" s="9"/>
      <c r="B230" s="9"/>
      <c r="C230" s="70" t="s">
        <v>95</v>
      </c>
      <c r="D230" s="161"/>
      <c r="E230" s="70"/>
      <c r="F230" s="71"/>
      <c r="G230" s="70"/>
      <c r="H230" s="162"/>
      <c r="I230" s="72"/>
      <c r="J230" s="74">
        <f>IF(J$7&lt;=ModelFyEnd, 1, 0)</f>
        <v>1</v>
      </c>
      <c r="K230" s="74">
        <f t="shared" ref="K230:AM230" si="222">IF(K$7&lt;=ModelFyEnd, 1, 0)</f>
        <v>1</v>
      </c>
      <c r="L230" s="74">
        <f t="shared" si="222"/>
        <v>1</v>
      </c>
      <c r="M230" s="74">
        <f t="shared" si="222"/>
        <v>1</v>
      </c>
      <c r="N230" s="74">
        <f t="shared" si="222"/>
        <v>1</v>
      </c>
      <c r="O230" s="74">
        <f t="shared" si="222"/>
        <v>1</v>
      </c>
      <c r="P230" s="74">
        <f t="shared" si="222"/>
        <v>1</v>
      </c>
      <c r="Q230" s="74">
        <f t="shared" si="222"/>
        <v>1</v>
      </c>
      <c r="R230" s="74">
        <f t="shared" si="222"/>
        <v>1</v>
      </c>
      <c r="S230" s="74">
        <f t="shared" si="222"/>
        <v>1</v>
      </c>
      <c r="T230" s="74">
        <f t="shared" si="222"/>
        <v>1</v>
      </c>
      <c r="U230" s="74">
        <f t="shared" si="222"/>
        <v>1</v>
      </c>
      <c r="V230" s="74">
        <f t="shared" si="222"/>
        <v>1</v>
      </c>
      <c r="W230" s="74">
        <f t="shared" si="222"/>
        <v>1</v>
      </c>
      <c r="X230" s="74">
        <f t="shared" si="222"/>
        <v>1</v>
      </c>
      <c r="Y230" s="74">
        <f t="shared" si="222"/>
        <v>1</v>
      </c>
      <c r="Z230" s="74">
        <f t="shared" si="222"/>
        <v>1</v>
      </c>
      <c r="AA230" s="74">
        <f t="shared" si="222"/>
        <v>1</v>
      </c>
      <c r="AB230" s="74">
        <f t="shared" si="222"/>
        <v>1</v>
      </c>
      <c r="AC230" s="74">
        <f t="shared" si="222"/>
        <v>1</v>
      </c>
      <c r="AD230" s="74">
        <f t="shared" si="222"/>
        <v>1</v>
      </c>
      <c r="AE230" s="74">
        <f t="shared" si="222"/>
        <v>1</v>
      </c>
      <c r="AF230" s="74">
        <f t="shared" si="222"/>
        <v>1</v>
      </c>
      <c r="AG230" s="74">
        <f t="shared" si="222"/>
        <v>1</v>
      </c>
      <c r="AH230" s="74">
        <f t="shared" si="222"/>
        <v>1</v>
      </c>
      <c r="AI230" s="74">
        <f t="shared" si="222"/>
        <v>1</v>
      </c>
      <c r="AJ230" s="74">
        <f t="shared" si="222"/>
        <v>1</v>
      </c>
      <c r="AK230" s="74">
        <f t="shared" si="222"/>
        <v>1</v>
      </c>
      <c r="AL230" s="74">
        <f t="shared" si="222"/>
        <v>1</v>
      </c>
      <c r="AM230" s="74">
        <f t="shared" si="222"/>
        <v>1</v>
      </c>
      <c r="AN230" s="74"/>
      <c r="AO230" s="74"/>
      <c r="AP230" s="74"/>
      <c r="AQ230" s="74"/>
      <c r="AR230" s="74"/>
      <c r="AS230" s="74"/>
      <c r="AT230" s="74"/>
      <c r="AU230" s="74"/>
      <c r="AV230" s="74"/>
      <c r="AW230" s="74"/>
      <c r="AX230" s="74"/>
      <c r="AY230" s="74"/>
      <c r="AZ230" s="74"/>
      <c r="BA230" s="74"/>
      <c r="BB230" s="74"/>
      <c r="BC230" s="74"/>
      <c r="BD230" s="74"/>
      <c r="BE230" s="75"/>
      <c r="BF230" s="75"/>
      <c r="BG230" s="75"/>
      <c r="BH230" s="75"/>
    </row>
    <row r="231" spans="1:60">
      <c r="A231" s="9"/>
      <c r="B231" s="9"/>
      <c r="C231" s="9"/>
      <c r="D231" s="16"/>
      <c r="E231" s="9"/>
      <c r="F231" s="34"/>
      <c r="G231" s="9"/>
      <c r="H231" s="16"/>
      <c r="I231" s="9"/>
      <c r="J231" s="9"/>
      <c r="K231" s="9"/>
      <c r="L231" s="9"/>
      <c r="M231" s="9"/>
      <c r="N231" s="9"/>
      <c r="O231" s="9"/>
      <c r="P231" s="9"/>
      <c r="Q231" s="9"/>
      <c r="R231" s="9"/>
      <c r="S231" s="9"/>
      <c r="T231" s="9"/>
      <c r="U231" s="9"/>
      <c r="V231" s="9"/>
      <c r="W231" s="9"/>
      <c r="X231" s="9"/>
      <c r="Y231" s="9"/>
      <c r="Z231" s="9"/>
      <c r="AA231" s="9"/>
      <c r="AB231" s="9"/>
      <c r="AC231" s="9"/>
      <c r="AD231" s="9"/>
      <c r="AE231" s="9"/>
      <c r="AF231" s="9"/>
      <c r="AG231" s="9"/>
      <c r="AH231" s="9"/>
      <c r="AI231" s="9"/>
      <c r="AJ231" s="9"/>
      <c r="AK231" s="9"/>
      <c r="AL231" s="9"/>
      <c r="AM231" s="9"/>
      <c r="AN231" s="9"/>
      <c r="AO231" s="9"/>
      <c r="AP231" s="9"/>
      <c r="AQ231" s="9"/>
      <c r="AR231" s="9"/>
      <c r="AS231" s="9"/>
      <c r="AT231" s="9"/>
      <c r="AU231" s="9"/>
      <c r="AV231" s="9"/>
      <c r="AW231" s="9"/>
      <c r="AX231" s="9"/>
      <c r="AY231" s="9"/>
      <c r="AZ231" s="9"/>
      <c r="BA231" s="9"/>
      <c r="BB231" s="9"/>
      <c r="BC231" s="9"/>
      <c r="BD231" s="9"/>
      <c r="BE231" s="9"/>
      <c r="BF231" s="9"/>
      <c r="BG231" s="9"/>
      <c r="BH231" s="9"/>
    </row>
    <row r="232" spans="1:60" ht="22">
      <c r="A232" s="9"/>
      <c r="B232" s="63"/>
      <c r="C232" s="5" t="s">
        <v>96</v>
      </c>
      <c r="D232" s="160" t="s">
        <v>80</v>
      </c>
      <c r="E232" s="11"/>
      <c r="F232" s="76" t="s">
        <v>97</v>
      </c>
      <c r="G232" s="9"/>
      <c r="H232" s="16"/>
      <c r="I232" s="9"/>
      <c r="J232" s="48">
        <f t="shared" ref="J232:AM232" si="223">IF(J224=1, INDEX(yieldnew, MATCH($B219, augnames, 0)), 0)*J229</f>
        <v>0</v>
      </c>
      <c r="K232" s="48">
        <f t="shared" si="223"/>
        <v>0</v>
      </c>
      <c r="L232" s="48">
        <f t="shared" si="223"/>
        <v>0</v>
      </c>
      <c r="M232" s="48">
        <f t="shared" si="223"/>
        <v>0</v>
      </c>
      <c r="N232" s="48">
        <f t="shared" si="223"/>
        <v>0</v>
      </c>
      <c r="O232" s="48">
        <f t="shared" si="223"/>
        <v>0</v>
      </c>
      <c r="P232" s="48">
        <f t="shared" si="223"/>
        <v>0</v>
      </c>
      <c r="Q232" s="48">
        <f t="shared" si="223"/>
        <v>0</v>
      </c>
      <c r="R232" s="48">
        <f t="shared" si="223"/>
        <v>0</v>
      </c>
      <c r="S232" s="48">
        <f t="shared" si="223"/>
        <v>0</v>
      </c>
      <c r="T232" s="48">
        <f t="shared" si="223"/>
        <v>0</v>
      </c>
      <c r="U232" s="48">
        <f t="shared" si="223"/>
        <v>0</v>
      </c>
      <c r="V232" s="48">
        <f t="shared" si="223"/>
        <v>0</v>
      </c>
      <c r="W232" s="48">
        <f t="shared" si="223"/>
        <v>0</v>
      </c>
      <c r="X232" s="48">
        <f t="shared" si="223"/>
        <v>0</v>
      </c>
      <c r="Y232" s="48">
        <f t="shared" si="223"/>
        <v>0</v>
      </c>
      <c r="Z232" s="48">
        <f t="shared" si="223"/>
        <v>0</v>
      </c>
      <c r="AA232" s="48">
        <f t="shared" si="223"/>
        <v>0</v>
      </c>
      <c r="AB232" s="48">
        <f t="shared" si="223"/>
        <v>0</v>
      </c>
      <c r="AC232" s="48">
        <f t="shared" si="223"/>
        <v>0</v>
      </c>
      <c r="AD232" s="48">
        <f t="shared" si="223"/>
        <v>0</v>
      </c>
      <c r="AE232" s="48">
        <f t="shared" si="223"/>
        <v>0</v>
      </c>
      <c r="AF232" s="48">
        <f t="shared" si="223"/>
        <v>0</v>
      </c>
      <c r="AG232" s="48">
        <f t="shared" si="223"/>
        <v>0</v>
      </c>
      <c r="AH232" s="48">
        <f t="shared" si="223"/>
        <v>0</v>
      </c>
      <c r="AI232" s="48">
        <f t="shared" si="223"/>
        <v>0</v>
      </c>
      <c r="AJ232" s="48">
        <f t="shared" si="223"/>
        <v>0</v>
      </c>
      <c r="AK232" s="48">
        <f t="shared" si="223"/>
        <v>0</v>
      </c>
      <c r="AL232" s="48">
        <f t="shared" si="223"/>
        <v>0</v>
      </c>
      <c r="AM232" s="48">
        <f t="shared" si="223"/>
        <v>0</v>
      </c>
      <c r="AN232" s="9"/>
      <c r="AO232" s="9"/>
      <c r="AP232" s="9"/>
      <c r="AQ232" s="9"/>
      <c r="AR232" s="9"/>
      <c r="AS232" s="9"/>
      <c r="AT232" s="9"/>
      <c r="AU232" s="9"/>
      <c r="AV232" s="9"/>
      <c r="AW232" s="9"/>
      <c r="AX232" s="9"/>
      <c r="AY232" s="9"/>
      <c r="AZ232" s="9"/>
      <c r="BA232" s="9"/>
      <c r="BB232" s="9"/>
      <c r="BC232" s="9"/>
      <c r="BD232" s="9"/>
      <c r="BE232" s="9"/>
      <c r="BF232" s="9"/>
      <c r="BG232" s="9"/>
      <c r="BH232" s="9"/>
    </row>
    <row r="233" spans="1:60" ht="22">
      <c r="A233" s="9"/>
      <c r="B233" s="63"/>
      <c r="C233" s="5" t="s">
        <v>98</v>
      </c>
      <c r="D233" s="160" t="str">
        <f>baseyear</f>
        <v>FY$24</v>
      </c>
      <c r="E233" s="11"/>
      <c r="F233" s="77" t="str">
        <f>IF(H235=0,"",INDEX($J$7:$AM$7,1,MATCH(1,$J227:$AM227,0)))</f>
        <v/>
      </c>
      <c r="G233" s="9"/>
      <c r="H233" s="16"/>
      <c r="I233" s="9"/>
      <c r="J233" s="48" cm="1">
        <f t="array" ref="J233">IF(J227=0,0,INDEX(Capitalexpenditure,MATCH($B219,augnames,0),J227))</f>
        <v>0</v>
      </c>
      <c r="K233" s="48" cm="1">
        <f t="array" ref="K233">IF(K227=0,0,INDEX(Capitalexpenditure,MATCH($B219,augnames,0),K227))</f>
        <v>0</v>
      </c>
      <c r="L233" s="48" cm="1">
        <f t="array" ref="L233">IF(L227=0,0,INDEX(Capitalexpenditure,MATCH($B219,augnames,0),L227))</f>
        <v>0</v>
      </c>
      <c r="M233" s="48" cm="1">
        <f t="array" ref="M233">IF(M227=0,0,INDEX(Capitalexpenditure,MATCH($B219,augnames,0),M227))</f>
        <v>0</v>
      </c>
      <c r="N233" s="48" cm="1">
        <f t="array" ref="N233">IF(N227=0,0,INDEX(Capitalexpenditure,MATCH($B219,augnames,0),N227))</f>
        <v>0</v>
      </c>
      <c r="O233" s="48" cm="1">
        <f t="array" ref="O233">IF(O227=0,0,INDEX(Capitalexpenditure,MATCH($B219,augnames,0),O227))</f>
        <v>0</v>
      </c>
      <c r="P233" s="48" cm="1">
        <f t="array" ref="P233">IF(P227=0,0,INDEX(Capitalexpenditure,MATCH($B219,augnames,0),P227))</f>
        <v>0</v>
      </c>
      <c r="Q233" s="48" cm="1">
        <f t="array" ref="Q233">IF(Q227=0,0,INDEX(Capitalexpenditure,MATCH($B219,augnames,0),Q227))</f>
        <v>0</v>
      </c>
      <c r="R233" s="48" cm="1">
        <f t="array" ref="R233">IF(R227=0,0,INDEX(Capitalexpenditure,MATCH($B219,augnames,0),R227))</f>
        <v>0</v>
      </c>
      <c r="S233" s="48" cm="1">
        <f t="array" ref="S233">IF(S227=0,0,INDEX(Capitalexpenditure,MATCH($B219,augnames,0),S227))</f>
        <v>0</v>
      </c>
      <c r="T233" s="48" cm="1">
        <f t="array" ref="T233">IF(T227=0,0,INDEX(Capitalexpenditure,MATCH($B219,augnames,0),T227))</f>
        <v>0</v>
      </c>
      <c r="U233" s="48" cm="1">
        <f t="array" ref="U233">IF(U227=0,0,INDEX(Capitalexpenditure,MATCH($B219,augnames,0),U227))</f>
        <v>0</v>
      </c>
      <c r="V233" s="48" cm="1">
        <f t="array" ref="V233">IF(V227=0,0,INDEX(Capitalexpenditure,MATCH($B219,augnames,0),V227))</f>
        <v>0</v>
      </c>
      <c r="W233" s="48" cm="1">
        <f t="array" ref="W233">IF(W227=0,0,INDEX(Capitalexpenditure,MATCH($B219,augnames,0),W227))</f>
        <v>0</v>
      </c>
      <c r="X233" s="48" cm="1">
        <f t="array" ref="X233">IF(X227=0,0,INDEX(Capitalexpenditure,MATCH($B219,augnames,0),X227))</f>
        <v>0</v>
      </c>
      <c r="Y233" s="48" cm="1">
        <f t="array" ref="Y233">IF(Y227=0,0,INDEX(Capitalexpenditure,MATCH($B219,augnames,0),Y227))</f>
        <v>0</v>
      </c>
      <c r="Z233" s="48" cm="1">
        <f t="array" ref="Z233">IF(Z227=0,0,INDEX(Capitalexpenditure,MATCH($B219,augnames,0),Z227))</f>
        <v>0</v>
      </c>
      <c r="AA233" s="48" cm="1">
        <f t="array" ref="AA233">IF(AA227=0,0,INDEX(Capitalexpenditure,MATCH($B219,augnames,0),AA227))</f>
        <v>0</v>
      </c>
      <c r="AB233" s="48" cm="1">
        <f t="array" ref="AB233">IF(AB227=0,0,INDEX(Capitalexpenditure,MATCH($B219,augnames,0),AB227))</f>
        <v>0</v>
      </c>
      <c r="AC233" s="48" cm="1">
        <f t="array" ref="AC233">IF(AC227=0,0,INDEX(Capitalexpenditure,MATCH($B219,augnames,0),AC227))</f>
        <v>0</v>
      </c>
      <c r="AD233" s="48" cm="1">
        <f t="array" ref="AD233">IF(AD227=0,0,INDEX(Capitalexpenditure,MATCH($B219,augnames,0),AD227))</f>
        <v>0</v>
      </c>
      <c r="AE233" s="48" cm="1">
        <f t="array" ref="AE233">IF(AE227=0,0,INDEX(Capitalexpenditure,MATCH($B219,augnames,0),AE227))</f>
        <v>0</v>
      </c>
      <c r="AF233" s="48" cm="1">
        <f t="array" ref="AF233">IF(AF227=0,0,INDEX(Capitalexpenditure,MATCH($B219,augnames,0),AF227))</f>
        <v>0</v>
      </c>
      <c r="AG233" s="48" cm="1">
        <f t="array" ref="AG233">IF(AG227=0,0,INDEX(Capitalexpenditure,MATCH($B219,augnames,0),AG227))</f>
        <v>0</v>
      </c>
      <c r="AH233" s="48" cm="1">
        <f t="array" ref="AH233">IF(AH227=0,0,INDEX(Capitalexpenditure,MATCH($B219,augnames,0),AH227))</f>
        <v>0</v>
      </c>
      <c r="AI233" s="48" cm="1">
        <f t="array" ref="AI233">IF(AI227=0,0,INDEX(Capitalexpenditure,MATCH($B219,augnames,0),AI227))</f>
        <v>0</v>
      </c>
      <c r="AJ233" s="48" cm="1">
        <f t="array" ref="AJ233">IF(AJ227=0,0,INDEX(Capitalexpenditure,MATCH($B219,augnames,0),AJ227))</f>
        <v>0</v>
      </c>
      <c r="AK233" s="48" cm="1">
        <f t="array" ref="AK233">IF(AK227=0,0,INDEX(Capitalexpenditure,MATCH($B219,augnames,0),AK227))</f>
        <v>0</v>
      </c>
      <c r="AL233" s="48" cm="1">
        <f t="array" ref="AL233">IF(AL227=0,0,INDEX(Capitalexpenditure,MATCH($B219,augnames,0),AL227))</f>
        <v>0</v>
      </c>
      <c r="AM233" s="48" cm="1">
        <f t="array" ref="AM233">IF(AM227=0,0,INDEX(Capitalexpenditure,MATCH($B219,augnames,0),AM227))</f>
        <v>0</v>
      </c>
      <c r="AN233" s="9"/>
      <c r="AO233" s="9"/>
      <c r="AP233" s="9"/>
      <c r="AQ233" s="9"/>
      <c r="AR233" s="9"/>
      <c r="AS233" s="9"/>
      <c r="AT233" s="9"/>
      <c r="AU233" s="9"/>
      <c r="AV233" s="9"/>
      <c r="AW233" s="9"/>
      <c r="AX233" s="9"/>
      <c r="AY233" s="9"/>
      <c r="AZ233" s="9"/>
      <c r="BA233" s="9"/>
      <c r="BB233" s="9"/>
      <c r="BC233" s="9"/>
      <c r="BD233" s="9"/>
      <c r="BE233" s="9"/>
      <c r="BF233" s="9"/>
      <c r="BG233" s="9"/>
      <c r="BH233" s="9"/>
    </row>
    <row r="234" spans="1:60" ht="22">
      <c r="A234" s="9"/>
      <c r="B234" s="63"/>
      <c r="C234" s="5" t="s">
        <v>99</v>
      </c>
      <c r="D234" s="160" t="str">
        <f>baseyear</f>
        <v>FY$24</v>
      </c>
      <c r="E234" s="11"/>
      <c r="F234" s="64"/>
      <c r="G234" s="9"/>
      <c r="H234" s="16"/>
      <c r="I234" s="9"/>
      <c r="J234" s="48">
        <f t="shared" ref="J234:AM234" si="224">IF(J224=1,INDEX(Operatingexpenditure,MATCH($B219,augnames,0),J228),0)</f>
        <v>0</v>
      </c>
      <c r="K234" s="48">
        <f t="shared" si="224"/>
        <v>0</v>
      </c>
      <c r="L234" s="48">
        <f t="shared" si="224"/>
        <v>0</v>
      </c>
      <c r="M234" s="48">
        <f t="shared" si="224"/>
        <v>0</v>
      </c>
      <c r="N234" s="48">
        <f t="shared" si="224"/>
        <v>0</v>
      </c>
      <c r="O234" s="48">
        <f t="shared" si="224"/>
        <v>0</v>
      </c>
      <c r="P234" s="48">
        <f t="shared" si="224"/>
        <v>0</v>
      </c>
      <c r="Q234" s="48">
        <f t="shared" si="224"/>
        <v>0</v>
      </c>
      <c r="R234" s="48">
        <f t="shared" si="224"/>
        <v>0</v>
      </c>
      <c r="S234" s="48">
        <f t="shared" si="224"/>
        <v>0</v>
      </c>
      <c r="T234" s="48">
        <f t="shared" si="224"/>
        <v>0</v>
      </c>
      <c r="U234" s="48">
        <f t="shared" si="224"/>
        <v>0</v>
      </c>
      <c r="V234" s="48">
        <f t="shared" si="224"/>
        <v>0</v>
      </c>
      <c r="W234" s="48">
        <f t="shared" si="224"/>
        <v>0</v>
      </c>
      <c r="X234" s="48">
        <f t="shared" si="224"/>
        <v>0</v>
      </c>
      <c r="Y234" s="48">
        <f t="shared" si="224"/>
        <v>0</v>
      </c>
      <c r="Z234" s="48">
        <f t="shared" si="224"/>
        <v>0</v>
      </c>
      <c r="AA234" s="48">
        <f t="shared" si="224"/>
        <v>0</v>
      </c>
      <c r="AB234" s="48">
        <f t="shared" si="224"/>
        <v>0</v>
      </c>
      <c r="AC234" s="48">
        <f t="shared" si="224"/>
        <v>0</v>
      </c>
      <c r="AD234" s="48">
        <f t="shared" si="224"/>
        <v>0</v>
      </c>
      <c r="AE234" s="48">
        <f t="shared" si="224"/>
        <v>0</v>
      </c>
      <c r="AF234" s="48">
        <f t="shared" si="224"/>
        <v>0</v>
      </c>
      <c r="AG234" s="48">
        <f t="shared" si="224"/>
        <v>0</v>
      </c>
      <c r="AH234" s="48">
        <f t="shared" si="224"/>
        <v>0</v>
      </c>
      <c r="AI234" s="48">
        <f t="shared" si="224"/>
        <v>0</v>
      </c>
      <c r="AJ234" s="48">
        <f t="shared" si="224"/>
        <v>0</v>
      </c>
      <c r="AK234" s="48">
        <f t="shared" si="224"/>
        <v>0</v>
      </c>
      <c r="AL234" s="48">
        <f t="shared" si="224"/>
        <v>0</v>
      </c>
      <c r="AM234" s="48">
        <f t="shared" si="224"/>
        <v>0</v>
      </c>
      <c r="AN234" s="9"/>
      <c r="AO234" s="9"/>
      <c r="AP234" s="9"/>
      <c r="AQ234" s="9"/>
      <c r="AR234" s="9"/>
      <c r="AS234" s="9"/>
      <c r="AT234" s="9"/>
      <c r="AU234" s="9"/>
      <c r="AV234" s="9"/>
      <c r="AW234" s="9"/>
      <c r="AX234" s="9"/>
      <c r="AY234" s="9"/>
      <c r="AZ234" s="9"/>
      <c r="BA234" s="9"/>
      <c r="BB234" s="9"/>
      <c r="BC234" s="9"/>
      <c r="BD234" s="9"/>
      <c r="BE234" s="9"/>
      <c r="BF234" s="9"/>
      <c r="BG234" s="9"/>
      <c r="BH234" s="9"/>
    </row>
    <row r="235" spans="1:60" s="59" customFormat="1" ht="22">
      <c r="A235" s="10"/>
      <c r="B235" s="66"/>
      <c r="C235" s="59" t="str">
        <f>"Total expenditure: "&amp;B219</f>
        <v>Total expenditure: Augmentation 3 name</v>
      </c>
      <c r="D235" s="163" t="str">
        <f>baseyear</f>
        <v>FY$24</v>
      </c>
      <c r="E235" s="78"/>
      <c r="F235" s="64"/>
      <c r="G235" s="10"/>
      <c r="H235" s="169">
        <f>J235+NPV(discountrate, K235:AM235)</f>
        <v>0</v>
      </c>
      <c r="I235" s="10"/>
      <c r="J235" s="65">
        <f>IF(J230=1, SUM(J233:J234), 0)</f>
        <v>0</v>
      </c>
      <c r="K235" s="65">
        <f t="shared" ref="K235:AM235" si="225">IF(K230=1, SUM(K233:K234), 0)</f>
        <v>0</v>
      </c>
      <c r="L235" s="65">
        <f t="shared" si="225"/>
        <v>0</v>
      </c>
      <c r="M235" s="65">
        <f t="shared" si="225"/>
        <v>0</v>
      </c>
      <c r="N235" s="65">
        <f t="shared" si="225"/>
        <v>0</v>
      </c>
      <c r="O235" s="65">
        <f t="shared" si="225"/>
        <v>0</v>
      </c>
      <c r="P235" s="65">
        <f t="shared" si="225"/>
        <v>0</v>
      </c>
      <c r="Q235" s="65">
        <f t="shared" si="225"/>
        <v>0</v>
      </c>
      <c r="R235" s="65">
        <f t="shared" si="225"/>
        <v>0</v>
      </c>
      <c r="S235" s="65">
        <f t="shared" si="225"/>
        <v>0</v>
      </c>
      <c r="T235" s="65">
        <f t="shared" si="225"/>
        <v>0</v>
      </c>
      <c r="U235" s="65">
        <f t="shared" si="225"/>
        <v>0</v>
      </c>
      <c r="V235" s="65">
        <f t="shared" si="225"/>
        <v>0</v>
      </c>
      <c r="W235" s="65">
        <f t="shared" si="225"/>
        <v>0</v>
      </c>
      <c r="X235" s="65">
        <f t="shared" si="225"/>
        <v>0</v>
      </c>
      <c r="Y235" s="65">
        <f t="shared" si="225"/>
        <v>0</v>
      </c>
      <c r="Z235" s="65">
        <f t="shared" si="225"/>
        <v>0</v>
      </c>
      <c r="AA235" s="65">
        <f t="shared" si="225"/>
        <v>0</v>
      </c>
      <c r="AB235" s="65">
        <f t="shared" si="225"/>
        <v>0</v>
      </c>
      <c r="AC235" s="65">
        <f t="shared" si="225"/>
        <v>0</v>
      </c>
      <c r="AD235" s="65">
        <f t="shared" si="225"/>
        <v>0</v>
      </c>
      <c r="AE235" s="65">
        <f t="shared" si="225"/>
        <v>0</v>
      </c>
      <c r="AF235" s="65">
        <f t="shared" si="225"/>
        <v>0</v>
      </c>
      <c r="AG235" s="65">
        <f t="shared" si="225"/>
        <v>0</v>
      </c>
      <c r="AH235" s="65">
        <f t="shared" si="225"/>
        <v>0</v>
      </c>
      <c r="AI235" s="65">
        <f t="shared" si="225"/>
        <v>0</v>
      </c>
      <c r="AJ235" s="65">
        <f t="shared" si="225"/>
        <v>0</v>
      </c>
      <c r="AK235" s="65">
        <f t="shared" si="225"/>
        <v>0</v>
      </c>
      <c r="AL235" s="65">
        <f t="shared" si="225"/>
        <v>0</v>
      </c>
      <c r="AM235" s="65">
        <f t="shared" si="225"/>
        <v>0</v>
      </c>
      <c r="AN235" s="10"/>
      <c r="AO235" s="10"/>
      <c r="AP235" s="10"/>
      <c r="AQ235" s="10"/>
      <c r="AR235" s="10"/>
      <c r="AS235" s="10"/>
      <c r="AT235" s="10"/>
      <c r="AU235" s="10"/>
      <c r="AV235" s="10"/>
      <c r="AW235" s="10"/>
      <c r="AX235" s="10"/>
      <c r="AY235" s="10"/>
      <c r="AZ235" s="10"/>
      <c r="BA235" s="10"/>
      <c r="BB235" s="10"/>
      <c r="BC235" s="10"/>
      <c r="BD235" s="10"/>
      <c r="BE235" s="10"/>
      <c r="BF235" s="10"/>
      <c r="BG235" s="10"/>
      <c r="BH235" s="10"/>
    </row>
    <row r="236" spans="1:60">
      <c r="A236" s="9"/>
      <c r="B236" s="9"/>
      <c r="C236" s="9"/>
      <c r="D236" s="16"/>
      <c r="E236" s="9"/>
      <c r="F236" s="34"/>
      <c r="G236" s="9"/>
      <c r="H236" s="16"/>
      <c r="I236" s="9"/>
      <c r="J236" s="9"/>
      <c r="K236" s="9"/>
      <c r="L236" s="9"/>
      <c r="M236" s="9"/>
      <c r="N236" s="9"/>
      <c r="O236" s="9"/>
      <c r="P236" s="9"/>
      <c r="Q236" s="9"/>
      <c r="R236" s="9"/>
      <c r="S236" s="9"/>
      <c r="T236" s="9"/>
      <c r="U236" s="9"/>
      <c r="V236" s="9"/>
      <c r="W236" s="9"/>
      <c r="X236" s="9"/>
      <c r="Y236" s="9"/>
      <c r="Z236" s="9"/>
      <c r="AA236" s="9"/>
      <c r="AB236" s="9"/>
      <c r="AC236" s="9"/>
      <c r="AD236" s="9"/>
      <c r="AE236" s="9"/>
      <c r="AF236" s="9"/>
      <c r="AG236" s="9"/>
      <c r="AH236" s="9"/>
      <c r="AI236" s="9"/>
      <c r="AJ236" s="9"/>
      <c r="AK236" s="9"/>
      <c r="AL236" s="9"/>
      <c r="AM236" s="9"/>
      <c r="AN236" s="9"/>
      <c r="AO236" s="9"/>
      <c r="AP236" s="9"/>
      <c r="AQ236" s="9"/>
      <c r="AR236" s="9"/>
      <c r="AS236" s="9"/>
      <c r="AT236" s="9"/>
      <c r="AU236" s="9"/>
      <c r="AV236" s="9"/>
      <c r="AW236" s="9"/>
      <c r="AX236" s="9"/>
      <c r="AY236" s="9"/>
      <c r="AZ236" s="9"/>
      <c r="BA236" s="9"/>
      <c r="BB236" s="9"/>
      <c r="BC236" s="9"/>
      <c r="BD236" s="9"/>
      <c r="BE236" s="9"/>
      <c r="BF236" s="9"/>
      <c r="BG236" s="9"/>
      <c r="BH236" s="9"/>
    </row>
    <row r="237" spans="1:60" ht="22">
      <c r="A237" s="9"/>
      <c r="B237" s="66" t="str">
        <f>aug4_name</f>
        <v>Augmentation 4 name</v>
      </c>
      <c r="D237" s="16"/>
      <c r="E237" s="9"/>
      <c r="F237" s="34"/>
      <c r="G237" s="9"/>
      <c r="H237" s="16"/>
      <c r="I237" s="9"/>
      <c r="J237" s="9"/>
      <c r="K237" s="9"/>
      <c r="L237" s="9"/>
      <c r="M237" s="9"/>
      <c r="N237" s="9"/>
      <c r="O237" s="9"/>
      <c r="P237" s="9"/>
      <c r="Q237" s="9"/>
      <c r="R237" s="9"/>
      <c r="S237" s="9"/>
      <c r="T237" s="9"/>
      <c r="U237" s="9"/>
      <c r="V237" s="9"/>
      <c r="W237" s="9"/>
      <c r="X237" s="9"/>
      <c r="Y237" s="9"/>
      <c r="Z237" s="9"/>
      <c r="AA237" s="9"/>
      <c r="AB237" s="9"/>
      <c r="AC237" s="9"/>
      <c r="AD237" s="9"/>
      <c r="AE237" s="9"/>
      <c r="AF237" s="9"/>
      <c r="AG237" s="9"/>
      <c r="AH237" s="9"/>
      <c r="AI237" s="9"/>
      <c r="AJ237" s="9"/>
      <c r="AK237" s="9"/>
      <c r="AL237" s="9"/>
      <c r="AM237" s="9"/>
      <c r="AN237" s="9"/>
      <c r="AO237" s="9"/>
      <c r="AP237" s="9"/>
      <c r="AQ237" s="9"/>
      <c r="AR237" s="9"/>
      <c r="AS237" s="9"/>
      <c r="AT237" s="9"/>
      <c r="AU237" s="9"/>
      <c r="AV237" s="9"/>
      <c r="AW237" s="9"/>
      <c r="AX237" s="9"/>
      <c r="AY237" s="9"/>
      <c r="AZ237" s="9"/>
      <c r="BA237" s="9"/>
      <c r="BB237" s="9"/>
      <c r="BC237" s="9"/>
      <c r="BD237" s="9"/>
      <c r="BE237" s="9"/>
      <c r="BF237" s="9"/>
      <c r="BG237" s="9"/>
      <c r="BH237" s="9"/>
    </row>
    <row r="238" spans="1:60">
      <c r="A238" s="9"/>
      <c r="B238" s="9"/>
      <c r="C238" s="9"/>
      <c r="D238" s="16"/>
      <c r="E238" s="9"/>
      <c r="F238" s="34"/>
      <c r="G238" s="9"/>
      <c r="H238" s="16"/>
      <c r="I238" s="9"/>
      <c r="J238" s="9"/>
      <c r="K238" s="9"/>
      <c r="L238" s="9"/>
      <c r="M238" s="9"/>
      <c r="N238" s="9"/>
      <c r="O238" s="9"/>
      <c r="P238" s="9"/>
      <c r="Q238" s="9"/>
      <c r="R238" s="9"/>
      <c r="S238" s="9"/>
      <c r="T238" s="9"/>
      <c r="U238" s="9"/>
      <c r="V238" s="9"/>
      <c r="W238" s="9"/>
      <c r="X238" s="9"/>
      <c r="Y238" s="9"/>
      <c r="Z238" s="9"/>
      <c r="AA238" s="9"/>
      <c r="AB238" s="9"/>
      <c r="AC238" s="9"/>
      <c r="AD238" s="9"/>
      <c r="AE238" s="9"/>
      <c r="AF238" s="9"/>
      <c r="AG238" s="9"/>
      <c r="AH238" s="9"/>
      <c r="AI238" s="9"/>
      <c r="AJ238" s="9"/>
      <c r="AK238" s="9"/>
      <c r="AL238" s="9"/>
      <c r="AM238" s="9"/>
      <c r="AN238" s="9"/>
      <c r="AO238" s="9"/>
      <c r="AP238" s="9"/>
      <c r="AQ238" s="9"/>
      <c r="AR238" s="9"/>
      <c r="AS238" s="9"/>
      <c r="AT238" s="9"/>
      <c r="AU238" s="9"/>
      <c r="AV238" s="9"/>
      <c r="AW238" s="9"/>
      <c r="AX238" s="9"/>
      <c r="AY238" s="9"/>
      <c r="AZ238" s="9"/>
      <c r="BA238" s="9"/>
      <c r="BB238" s="9"/>
      <c r="BC238" s="9"/>
      <c r="BD238" s="9"/>
      <c r="BE238" s="9"/>
      <c r="BF238" s="9"/>
      <c r="BG238" s="9"/>
      <c r="BH238" s="9"/>
    </row>
    <row r="239" spans="1:60">
      <c r="A239" s="9"/>
      <c r="B239" s="9"/>
      <c r="C239" s="9" t="s">
        <v>87</v>
      </c>
      <c r="D239" s="16" t="s">
        <v>80</v>
      </c>
      <c r="E239" s="9"/>
      <c r="F239" s="34"/>
      <c r="G239" s="9"/>
      <c r="H239" s="16"/>
      <c r="I239" s="9"/>
      <c r="J239" s="45">
        <f t="shared" ref="J239:AM239" si="226">J221+J232</f>
        <v>0</v>
      </c>
      <c r="K239" s="45">
        <f t="shared" si="226"/>
        <v>0</v>
      </c>
      <c r="L239" s="45">
        <f t="shared" si="226"/>
        <v>0</v>
      </c>
      <c r="M239" s="45">
        <f t="shared" si="226"/>
        <v>0</v>
      </c>
      <c r="N239" s="45">
        <f t="shared" si="226"/>
        <v>0</v>
      </c>
      <c r="O239" s="45">
        <f t="shared" si="226"/>
        <v>0</v>
      </c>
      <c r="P239" s="45">
        <f t="shared" si="226"/>
        <v>0</v>
      </c>
      <c r="Q239" s="45">
        <f t="shared" si="226"/>
        <v>0</v>
      </c>
      <c r="R239" s="45">
        <f t="shared" si="226"/>
        <v>0</v>
      </c>
      <c r="S239" s="45">
        <f t="shared" si="226"/>
        <v>0</v>
      </c>
      <c r="T239" s="45">
        <f t="shared" si="226"/>
        <v>0</v>
      </c>
      <c r="U239" s="45">
        <f t="shared" si="226"/>
        <v>0</v>
      </c>
      <c r="V239" s="45">
        <f t="shared" si="226"/>
        <v>0</v>
      </c>
      <c r="W239" s="45">
        <f t="shared" si="226"/>
        <v>0</v>
      </c>
      <c r="X239" s="45">
        <f t="shared" si="226"/>
        <v>0</v>
      </c>
      <c r="Y239" s="45">
        <f t="shared" si="226"/>
        <v>0</v>
      </c>
      <c r="Z239" s="45">
        <f t="shared" si="226"/>
        <v>0</v>
      </c>
      <c r="AA239" s="45">
        <f t="shared" si="226"/>
        <v>0</v>
      </c>
      <c r="AB239" s="45">
        <f t="shared" si="226"/>
        <v>0</v>
      </c>
      <c r="AC239" s="45">
        <f t="shared" si="226"/>
        <v>0</v>
      </c>
      <c r="AD239" s="45">
        <f t="shared" si="226"/>
        <v>0</v>
      </c>
      <c r="AE239" s="45">
        <f t="shared" si="226"/>
        <v>0</v>
      </c>
      <c r="AF239" s="45">
        <f t="shared" si="226"/>
        <v>0</v>
      </c>
      <c r="AG239" s="45">
        <f t="shared" si="226"/>
        <v>0</v>
      </c>
      <c r="AH239" s="45">
        <f t="shared" si="226"/>
        <v>0</v>
      </c>
      <c r="AI239" s="45">
        <f t="shared" si="226"/>
        <v>0</v>
      </c>
      <c r="AJ239" s="45">
        <f t="shared" si="226"/>
        <v>0</v>
      </c>
      <c r="AK239" s="45">
        <f t="shared" si="226"/>
        <v>0</v>
      </c>
      <c r="AL239" s="45">
        <f t="shared" si="226"/>
        <v>0</v>
      </c>
      <c r="AM239" s="45">
        <f t="shared" si="226"/>
        <v>0</v>
      </c>
      <c r="AN239" s="62"/>
      <c r="AO239" s="62"/>
      <c r="AP239" s="62"/>
      <c r="AQ239" s="62"/>
      <c r="AR239" s="62"/>
      <c r="AS239" s="62"/>
      <c r="AT239" s="62"/>
      <c r="AU239" s="62"/>
      <c r="AV239" s="62"/>
      <c r="AW239" s="62"/>
      <c r="AX239" s="62"/>
      <c r="AY239" s="62"/>
      <c r="AZ239" s="62"/>
      <c r="BA239" s="62"/>
      <c r="BB239" s="62"/>
      <c r="BC239" s="62"/>
      <c r="BD239" s="62"/>
      <c r="BE239" s="9"/>
      <c r="BF239" s="9"/>
      <c r="BG239" s="9"/>
      <c r="BH239" s="9"/>
    </row>
    <row r="240" spans="1:60">
      <c r="A240" s="9"/>
      <c r="B240" s="9"/>
      <c r="C240" s="67" t="str">
        <f>IF(D240=1, "ERROR build year before start year", "")</f>
        <v/>
      </c>
      <c r="D240" s="73" t="str">
        <f>IF(AND(J251&gt;0,-J243&lt;INDEX(leadtimes,MATCH($B237,augnames,0))), 1, "flag")</f>
        <v>flag</v>
      </c>
      <c r="E240" s="68"/>
      <c r="F240" s="69"/>
      <c r="G240" s="9"/>
      <c r="H240" s="16"/>
      <c r="I240" s="9"/>
      <c r="J240" s="9"/>
      <c r="K240" s="9"/>
      <c r="L240" s="9"/>
      <c r="M240" s="9"/>
      <c r="N240" s="9"/>
      <c r="O240" s="9"/>
      <c r="P240" s="9"/>
      <c r="Q240" s="9"/>
      <c r="R240" s="9"/>
      <c r="S240" s="9"/>
      <c r="T240" s="9"/>
      <c r="U240" s="9"/>
      <c r="V240" s="9"/>
      <c r="W240" s="9"/>
      <c r="X240" s="9"/>
      <c r="Y240" s="9"/>
      <c r="Z240" s="9"/>
      <c r="AA240" s="9"/>
      <c r="AB240" s="9"/>
      <c r="AC240" s="9"/>
      <c r="AD240" s="9"/>
      <c r="AE240" s="9"/>
      <c r="AF240" s="9"/>
      <c r="AG240" s="9"/>
      <c r="AH240" s="9"/>
      <c r="AI240" s="9"/>
      <c r="AJ240" s="9"/>
      <c r="AK240" s="9"/>
      <c r="AL240" s="9"/>
      <c r="AM240" s="9"/>
      <c r="AN240" s="9"/>
      <c r="AO240" s="9"/>
      <c r="AP240" s="9"/>
      <c r="AQ240" s="9"/>
      <c r="AR240" s="9"/>
      <c r="AS240" s="9"/>
      <c r="AT240" s="9"/>
      <c r="AU240" s="9"/>
      <c r="AV240" s="9"/>
      <c r="AW240" s="9"/>
      <c r="AX240" s="9"/>
      <c r="AY240" s="9"/>
      <c r="AZ240" s="9"/>
      <c r="BA240" s="9"/>
      <c r="BB240" s="9"/>
      <c r="BC240" s="9"/>
      <c r="BD240" s="9"/>
      <c r="BE240" s="9"/>
      <c r="BF240" s="9"/>
      <c r="BG240" s="9"/>
      <c r="BH240" s="9"/>
    </row>
    <row r="241" spans="1:60">
      <c r="A241" s="9"/>
      <c r="B241" s="9"/>
      <c r="C241" s="70" t="s">
        <v>88</v>
      </c>
      <c r="D241" s="161"/>
      <c r="E241" s="70"/>
      <c r="F241" s="71"/>
      <c r="G241" s="70"/>
      <c r="H241" s="162"/>
      <c r="I241" s="72"/>
      <c r="J241" s="73">
        <f t="shared" ref="J241:AM241" si="227">IF(J239&gt;J165, 0, 1)</f>
        <v>1</v>
      </c>
      <c r="K241" s="73">
        <f t="shared" si="227"/>
        <v>1</v>
      </c>
      <c r="L241" s="73">
        <f t="shared" si="227"/>
        <v>1</v>
      </c>
      <c r="M241" s="73">
        <f t="shared" si="227"/>
        <v>1</v>
      </c>
      <c r="N241" s="73">
        <f t="shared" si="227"/>
        <v>1</v>
      </c>
      <c r="O241" s="73">
        <f t="shared" si="227"/>
        <v>1</v>
      </c>
      <c r="P241" s="73">
        <f t="shared" si="227"/>
        <v>1</v>
      </c>
      <c r="Q241" s="73">
        <f t="shared" si="227"/>
        <v>1</v>
      </c>
      <c r="R241" s="73">
        <f t="shared" si="227"/>
        <v>1</v>
      </c>
      <c r="S241" s="73">
        <f t="shared" si="227"/>
        <v>1</v>
      </c>
      <c r="T241" s="73">
        <f t="shared" si="227"/>
        <v>1</v>
      </c>
      <c r="U241" s="73">
        <f t="shared" si="227"/>
        <v>1</v>
      </c>
      <c r="V241" s="73">
        <f t="shared" si="227"/>
        <v>1</v>
      </c>
      <c r="W241" s="73">
        <f t="shared" si="227"/>
        <v>1</v>
      </c>
      <c r="X241" s="73">
        <f t="shared" si="227"/>
        <v>1</v>
      </c>
      <c r="Y241" s="73">
        <f t="shared" si="227"/>
        <v>1</v>
      </c>
      <c r="Z241" s="73">
        <f t="shared" si="227"/>
        <v>1</v>
      </c>
      <c r="AA241" s="73">
        <f t="shared" si="227"/>
        <v>1</v>
      </c>
      <c r="AB241" s="73">
        <f t="shared" si="227"/>
        <v>1</v>
      </c>
      <c r="AC241" s="73">
        <f t="shared" si="227"/>
        <v>1</v>
      </c>
      <c r="AD241" s="73">
        <f t="shared" si="227"/>
        <v>1</v>
      </c>
      <c r="AE241" s="73">
        <f t="shared" si="227"/>
        <v>1</v>
      </c>
      <c r="AF241" s="73">
        <f t="shared" si="227"/>
        <v>1</v>
      </c>
      <c r="AG241" s="73">
        <f t="shared" si="227"/>
        <v>1</v>
      </c>
      <c r="AH241" s="73">
        <f t="shared" si="227"/>
        <v>1</v>
      </c>
      <c r="AI241" s="73">
        <f t="shared" si="227"/>
        <v>1</v>
      </c>
      <c r="AJ241" s="73">
        <f t="shared" si="227"/>
        <v>1</v>
      </c>
      <c r="AK241" s="73">
        <f t="shared" si="227"/>
        <v>1</v>
      </c>
      <c r="AL241" s="73">
        <f t="shared" si="227"/>
        <v>1</v>
      </c>
      <c r="AM241" s="73">
        <f t="shared" si="227"/>
        <v>1</v>
      </c>
      <c r="AN241" s="73"/>
      <c r="AO241" s="73"/>
      <c r="AP241" s="73"/>
      <c r="AQ241" s="73"/>
      <c r="AR241" s="73"/>
      <c r="AS241" s="73"/>
      <c r="AT241" s="73"/>
      <c r="AU241" s="73"/>
      <c r="AV241" s="73"/>
      <c r="AW241" s="73"/>
      <c r="AX241" s="73"/>
      <c r="AY241" s="73"/>
      <c r="AZ241" s="73"/>
      <c r="BA241" s="73"/>
      <c r="BB241" s="73"/>
      <c r="BC241" s="73"/>
      <c r="BD241" s="73"/>
      <c r="BE241" s="73"/>
      <c r="BF241" s="73"/>
      <c r="BG241" s="73"/>
      <c r="BH241" s="73"/>
    </row>
    <row r="242" spans="1:60">
      <c r="A242" s="9"/>
      <c r="B242" s="9"/>
      <c r="C242" s="70" t="s">
        <v>89</v>
      </c>
      <c r="D242" s="161"/>
      <c r="E242" s="70"/>
      <c r="F242" s="71"/>
      <c r="G242" s="70"/>
      <c r="H242" s="162"/>
      <c r="I242" s="72"/>
      <c r="J242" s="74">
        <f>IF(SUM($J241:J241)=0,0,1)</f>
        <v>1</v>
      </c>
      <c r="K242" s="74">
        <f>IF(SUM($J241:K241)=0,0,1)</f>
        <v>1</v>
      </c>
      <c r="L242" s="74">
        <f>IF(SUM($J241:L241)=0,0,1)</f>
        <v>1</v>
      </c>
      <c r="M242" s="74">
        <f>IF(SUM($J241:M241)=0,0,1)</f>
        <v>1</v>
      </c>
      <c r="N242" s="74">
        <f>IF(SUM($J241:N241)=0,0,1)</f>
        <v>1</v>
      </c>
      <c r="O242" s="74">
        <f>IF(SUM($J241:O241)=0,0,1)</f>
        <v>1</v>
      </c>
      <c r="P242" s="74">
        <f>IF(SUM($J241:P241)=0,0,1)</f>
        <v>1</v>
      </c>
      <c r="Q242" s="74">
        <f>IF(SUM($J241:Q241)=0,0,1)</f>
        <v>1</v>
      </c>
      <c r="R242" s="74">
        <f>IF(SUM($J241:R241)=0,0,1)</f>
        <v>1</v>
      </c>
      <c r="S242" s="74">
        <f>IF(SUM($J241:S241)=0,0,1)</f>
        <v>1</v>
      </c>
      <c r="T242" s="74">
        <f>IF(SUM($J241:T241)=0,0,1)</f>
        <v>1</v>
      </c>
      <c r="U242" s="74">
        <f>IF(SUM($J241:U241)=0,0,1)</f>
        <v>1</v>
      </c>
      <c r="V242" s="74">
        <f>IF(SUM($J241:V241)=0,0,1)</f>
        <v>1</v>
      </c>
      <c r="W242" s="74">
        <f>IF(SUM($J241:W241)=0,0,1)</f>
        <v>1</v>
      </c>
      <c r="X242" s="74">
        <f>IF(SUM($J241:X241)=0,0,1)</f>
        <v>1</v>
      </c>
      <c r="Y242" s="74">
        <f>IF(SUM($J241:Y241)=0,0,1)</f>
        <v>1</v>
      </c>
      <c r="Z242" s="74">
        <f>IF(SUM($J241:Z241)=0,0,1)</f>
        <v>1</v>
      </c>
      <c r="AA242" s="74">
        <f>IF(SUM($J241:AA241)=0,0,1)</f>
        <v>1</v>
      </c>
      <c r="AB242" s="74">
        <f>IF(SUM($J241:AB241)=0,0,1)</f>
        <v>1</v>
      </c>
      <c r="AC242" s="74">
        <f>IF(SUM($J241:AC241)=0,0,1)</f>
        <v>1</v>
      </c>
      <c r="AD242" s="74">
        <f>IF(SUM($J241:AD241)=0,0,1)</f>
        <v>1</v>
      </c>
      <c r="AE242" s="74">
        <f>IF(SUM($J241:AE241)=0,0,1)</f>
        <v>1</v>
      </c>
      <c r="AF242" s="74">
        <f>IF(SUM($J241:AF241)=0,0,1)</f>
        <v>1</v>
      </c>
      <c r="AG242" s="74">
        <f>IF(SUM($J241:AG241)=0,0,1)</f>
        <v>1</v>
      </c>
      <c r="AH242" s="74">
        <f>IF(SUM($J241:AH241)=0,0,1)</f>
        <v>1</v>
      </c>
      <c r="AI242" s="74">
        <f>IF(SUM($J241:AI241)=0,0,1)</f>
        <v>1</v>
      </c>
      <c r="AJ242" s="74">
        <f>IF(SUM($J241:AJ241)=0,0,1)</f>
        <v>1</v>
      </c>
      <c r="AK242" s="74">
        <f>IF(SUM($J241:AK241)=0,0,1)</f>
        <v>1</v>
      </c>
      <c r="AL242" s="74">
        <f>IF(SUM($J241:AL241)=0,0,1)</f>
        <v>1</v>
      </c>
      <c r="AM242" s="74">
        <f>IF(SUM($J241:AM241)=0,0,1)</f>
        <v>1</v>
      </c>
      <c r="AN242" s="74"/>
      <c r="AO242" s="74"/>
      <c r="AP242" s="74"/>
      <c r="AQ242" s="74"/>
      <c r="AR242" s="74"/>
      <c r="AS242" s="74"/>
      <c r="AT242" s="74"/>
      <c r="AU242" s="74"/>
      <c r="AV242" s="74"/>
      <c r="AW242" s="74"/>
      <c r="AX242" s="74"/>
      <c r="AY242" s="74"/>
      <c r="AZ242" s="74"/>
      <c r="BA242" s="74"/>
      <c r="BB242" s="74"/>
      <c r="BC242" s="74"/>
      <c r="BD242" s="74"/>
      <c r="BE242" s="75"/>
      <c r="BF242" s="75"/>
      <c r="BG242" s="75"/>
      <c r="BH242" s="75"/>
    </row>
    <row r="243" spans="1:60">
      <c r="A243" s="9"/>
      <c r="B243" s="9"/>
      <c r="C243" s="70" t="s">
        <v>90</v>
      </c>
      <c r="D243" s="161"/>
      <c r="E243" s="70"/>
      <c r="F243" s="71"/>
      <c r="G243" s="70"/>
      <c r="H243" s="162"/>
      <c r="I243" s="72"/>
      <c r="J243" s="74">
        <f t="shared" ref="J243" si="228">IF($AM242=0,0,IF(AND(J242=0,J241=0),K243-1,0))</f>
        <v>0</v>
      </c>
      <c r="K243" s="74">
        <f t="shared" ref="K243" si="229">IF($AM242=0,0,IF(AND(K242=0,K241=0),L243-1,0))</f>
        <v>0</v>
      </c>
      <c r="L243" s="74">
        <f t="shared" ref="L243" si="230">IF($AM242=0,0,IF(AND(L242=0,L241=0),M243-1,0))</f>
        <v>0</v>
      </c>
      <c r="M243" s="74">
        <f t="shared" ref="M243" si="231">IF($AM242=0,0,IF(AND(M242=0,M241=0),N243-1,0))</f>
        <v>0</v>
      </c>
      <c r="N243" s="74">
        <f t="shared" ref="N243" si="232">IF($AM242=0,0,IF(AND(N242=0,N241=0),O243-1,0))</f>
        <v>0</v>
      </c>
      <c r="O243" s="74">
        <f t="shared" ref="O243" si="233">IF($AM242=0,0,IF(AND(O242=0,O241=0),P243-1,0))</f>
        <v>0</v>
      </c>
      <c r="P243" s="74">
        <f t="shared" ref="P243" si="234">IF($AM242=0,0,IF(AND(P242=0,P241=0),Q243-1,0))</f>
        <v>0</v>
      </c>
      <c r="Q243" s="74">
        <f t="shared" ref="Q243" si="235">IF($AM242=0,0,IF(AND(Q242=0,Q241=0),R243-1,0))</f>
        <v>0</v>
      </c>
      <c r="R243" s="74">
        <f t="shared" ref="R243" si="236">IF($AM242=0,0,IF(AND(R242=0,R241=0),S243-1,0))</f>
        <v>0</v>
      </c>
      <c r="S243" s="74">
        <f t="shared" ref="S243" si="237">IF($AM242=0,0,IF(AND(S242=0,S241=0),T243-1,0))</f>
        <v>0</v>
      </c>
      <c r="T243" s="74">
        <f t="shared" ref="T243" si="238">IF($AM242=0,0,IF(AND(T242=0,T241=0),U243-1,0))</f>
        <v>0</v>
      </c>
      <c r="U243" s="74">
        <f t="shared" ref="U243" si="239">IF($AM242=0,0,IF(AND(U242=0,U241=0),V243-1,0))</f>
        <v>0</v>
      </c>
      <c r="V243" s="74">
        <f t="shared" ref="V243" si="240">IF($AM242=0,0,IF(AND(V242=0,V241=0),W243-1,0))</f>
        <v>0</v>
      </c>
      <c r="W243" s="74">
        <f t="shared" ref="W243" si="241">IF($AM242=0,0,IF(AND(W242=0,W241=0),X243-1,0))</f>
        <v>0</v>
      </c>
      <c r="X243" s="74">
        <f t="shared" ref="X243" si="242">IF($AM242=0,0,IF(AND(X242=0,X241=0),Y243-1,0))</f>
        <v>0</v>
      </c>
      <c r="Y243" s="74">
        <f t="shared" ref="Y243" si="243">IF($AM242=0,0,IF(AND(Y242=0,Y241=0),Z243-1,0))</f>
        <v>0</v>
      </c>
      <c r="Z243" s="74">
        <f t="shared" ref="Z243" si="244">IF($AM242=0,0,IF(AND(Z242=0,Z241=0),AA243-1,0))</f>
        <v>0</v>
      </c>
      <c r="AA243" s="74">
        <f t="shared" ref="AA243" si="245">IF($AM242=0,0,IF(AND(AA242=0,AA241=0),AB243-1,0))</f>
        <v>0</v>
      </c>
      <c r="AB243" s="74">
        <f t="shared" ref="AB243" si="246">IF($AM242=0,0,IF(AND(AB242=0,AB241=0),AC243-1,0))</f>
        <v>0</v>
      </c>
      <c r="AC243" s="74">
        <f t="shared" ref="AC243" si="247">IF($AM242=0,0,IF(AND(AC242=0,AC241=0),AD243-1,0))</f>
        <v>0</v>
      </c>
      <c r="AD243" s="74">
        <f t="shared" ref="AD243" si="248">IF($AM242=0,0,IF(AND(AD242=0,AD241=0),AE243-1,0))</f>
        <v>0</v>
      </c>
      <c r="AE243" s="74">
        <f t="shared" ref="AE243" si="249">IF($AM242=0,0,IF(AND(AE242=0,AE241=0),AF243-1,0))</f>
        <v>0</v>
      </c>
      <c r="AF243" s="74">
        <f t="shared" ref="AF243" si="250">IF($AM242=0,0,IF(AND(AF242=0,AF241=0),AG243-1,0))</f>
        <v>0</v>
      </c>
      <c r="AG243" s="74">
        <f t="shared" ref="AG243" si="251">IF($AM242=0,0,IF(AND(AG242=0,AG241=0),AH243-1,0))</f>
        <v>0</v>
      </c>
      <c r="AH243" s="74">
        <f t="shared" ref="AH243" si="252">IF($AM242=0,0,IF(AND(AH242=0,AH241=0),AI243-1,0))</f>
        <v>0</v>
      </c>
      <c r="AI243" s="74">
        <f t="shared" ref="AI243" si="253">IF($AM242=0,0,IF(AND(AI242=0,AI241=0),AJ243-1,0))</f>
        <v>0</v>
      </c>
      <c r="AJ243" s="74">
        <f t="shared" ref="AJ243" si="254">IF($AM242=0,0,IF(AND(AJ242=0,AJ241=0),AK243-1,0))</f>
        <v>0</v>
      </c>
      <c r="AK243" s="74">
        <f t="shared" ref="AK243" si="255">IF($AM242=0,0,IF(AND(AK242=0,AK241=0),AL243-1,0))</f>
        <v>0</v>
      </c>
      <c r="AL243" s="74">
        <f t="shared" ref="AL243" si="256">IF($AM242=0,0,IF(AND(AL242=0,AL241=0),AM243-1,0))</f>
        <v>0</v>
      </c>
      <c r="AM243" s="74">
        <f t="shared" ref="AM243" si="257">IF($AM242=0,0,IF(AND(AM242=0,AM241=0),AN243-1,0))</f>
        <v>0</v>
      </c>
      <c r="AN243" s="74"/>
      <c r="AO243" s="74"/>
      <c r="AP243" s="74"/>
      <c r="AQ243" s="74"/>
      <c r="AR243" s="74"/>
      <c r="AS243" s="74"/>
      <c r="AT243" s="74"/>
      <c r="AU243" s="74"/>
      <c r="AV243" s="74"/>
      <c r="AW243" s="74"/>
      <c r="AX243" s="74"/>
      <c r="AY243" s="74"/>
      <c r="AZ243" s="74"/>
      <c r="BA243" s="74"/>
      <c r="BB243" s="74"/>
      <c r="BC243" s="74"/>
      <c r="BD243" s="74"/>
      <c r="BE243" s="75"/>
      <c r="BF243" s="75"/>
      <c r="BG243" s="75"/>
      <c r="BH243" s="75"/>
    </row>
    <row r="244" spans="1:60">
      <c r="A244" s="9"/>
      <c r="B244" s="9"/>
      <c r="C244" s="70" t="s">
        <v>91</v>
      </c>
      <c r="D244" s="161"/>
      <c r="E244" s="70"/>
      <c r="F244" s="71"/>
      <c r="G244" s="70"/>
      <c r="H244" s="162"/>
      <c r="I244" s="72"/>
      <c r="J244" s="74">
        <f t="shared" ref="J244:AM244" si="258">IF(ABS(J243)=INDEX(leadtimes,MATCH($B237,augnames,0),1),1,0)</f>
        <v>1</v>
      </c>
      <c r="K244" s="74">
        <f t="shared" si="258"/>
        <v>1</v>
      </c>
      <c r="L244" s="74">
        <f t="shared" si="258"/>
        <v>1</v>
      </c>
      <c r="M244" s="74">
        <f t="shared" si="258"/>
        <v>1</v>
      </c>
      <c r="N244" s="74">
        <f t="shared" si="258"/>
        <v>1</v>
      </c>
      <c r="O244" s="74">
        <f t="shared" si="258"/>
        <v>1</v>
      </c>
      <c r="P244" s="74">
        <f t="shared" si="258"/>
        <v>1</v>
      </c>
      <c r="Q244" s="74">
        <f t="shared" si="258"/>
        <v>1</v>
      </c>
      <c r="R244" s="74">
        <f t="shared" si="258"/>
        <v>1</v>
      </c>
      <c r="S244" s="74">
        <f t="shared" si="258"/>
        <v>1</v>
      </c>
      <c r="T244" s="74">
        <f t="shared" si="258"/>
        <v>1</v>
      </c>
      <c r="U244" s="74">
        <f t="shared" si="258"/>
        <v>1</v>
      </c>
      <c r="V244" s="74">
        <f t="shared" si="258"/>
        <v>1</v>
      </c>
      <c r="W244" s="74">
        <f t="shared" si="258"/>
        <v>1</v>
      </c>
      <c r="X244" s="74">
        <f t="shared" si="258"/>
        <v>1</v>
      </c>
      <c r="Y244" s="74">
        <f t="shared" si="258"/>
        <v>1</v>
      </c>
      <c r="Z244" s="74">
        <f t="shared" si="258"/>
        <v>1</v>
      </c>
      <c r="AA244" s="74">
        <f t="shared" si="258"/>
        <v>1</v>
      </c>
      <c r="AB244" s="74">
        <f t="shared" si="258"/>
        <v>1</v>
      </c>
      <c r="AC244" s="74">
        <f t="shared" si="258"/>
        <v>1</v>
      </c>
      <c r="AD244" s="74">
        <f t="shared" si="258"/>
        <v>1</v>
      </c>
      <c r="AE244" s="74">
        <f t="shared" si="258"/>
        <v>1</v>
      </c>
      <c r="AF244" s="74">
        <f t="shared" si="258"/>
        <v>1</v>
      </c>
      <c r="AG244" s="74">
        <f t="shared" si="258"/>
        <v>1</v>
      </c>
      <c r="AH244" s="74">
        <f t="shared" si="258"/>
        <v>1</v>
      </c>
      <c r="AI244" s="74">
        <f t="shared" si="258"/>
        <v>1</v>
      </c>
      <c r="AJ244" s="74">
        <f t="shared" si="258"/>
        <v>1</v>
      </c>
      <c r="AK244" s="74">
        <f t="shared" si="258"/>
        <v>1</v>
      </c>
      <c r="AL244" s="74">
        <f t="shared" si="258"/>
        <v>1</v>
      </c>
      <c r="AM244" s="74">
        <f t="shared" si="258"/>
        <v>1</v>
      </c>
      <c r="AN244" s="74"/>
      <c r="AO244" s="74"/>
      <c r="AP244" s="74"/>
      <c r="AQ244" s="74"/>
      <c r="AR244" s="74"/>
      <c r="AS244" s="74"/>
      <c r="AT244" s="74"/>
      <c r="AU244" s="74"/>
      <c r="AV244" s="74"/>
      <c r="AW244" s="74"/>
      <c r="AX244" s="74"/>
      <c r="AY244" s="74"/>
      <c r="AZ244" s="74"/>
      <c r="BA244" s="74"/>
      <c r="BB244" s="74"/>
      <c r="BC244" s="74"/>
      <c r="BD244" s="74"/>
      <c r="BE244" s="75"/>
      <c r="BF244" s="75"/>
      <c r="BG244" s="75"/>
      <c r="BH244" s="75"/>
    </row>
    <row r="245" spans="1:60">
      <c r="A245" s="9"/>
      <c r="B245" s="9"/>
      <c r="C245" s="70" t="s">
        <v>92</v>
      </c>
      <c r="D245" s="161"/>
      <c r="E245" s="70"/>
      <c r="F245" s="71"/>
      <c r="G245" s="70"/>
      <c r="H245" s="162"/>
      <c r="I245" s="72"/>
      <c r="J245" s="74">
        <f>IF(SUM($J244:J244)=1,1,0)+I245</f>
        <v>1</v>
      </c>
      <c r="K245" s="74">
        <f>IF(SUM($J244:K244)=1,1,0)+J245</f>
        <v>1</v>
      </c>
      <c r="L245" s="74">
        <f>IF(SUM($J244:L244)=1,1,0)+K245</f>
        <v>1</v>
      </c>
      <c r="M245" s="74">
        <f>IF(SUM($J244:M244)=1,1,0)+L245</f>
        <v>1</v>
      </c>
      <c r="N245" s="74">
        <f>IF(SUM($J244:N244)=1,1,0)+M245</f>
        <v>1</v>
      </c>
      <c r="O245" s="74">
        <f>IF(SUM($J244:O244)=1,1,0)+N245</f>
        <v>1</v>
      </c>
      <c r="P245" s="74">
        <f>IF(SUM($J244:P244)=1,1,0)+O245</f>
        <v>1</v>
      </c>
      <c r="Q245" s="74">
        <f>IF(SUM($J244:Q244)=1,1,0)+P245</f>
        <v>1</v>
      </c>
      <c r="R245" s="74">
        <f>IF(SUM($J244:R244)=1,1,0)+Q245</f>
        <v>1</v>
      </c>
      <c r="S245" s="74">
        <f>IF(SUM($J244:S244)=1,1,0)+R245</f>
        <v>1</v>
      </c>
      <c r="T245" s="74">
        <f>IF(SUM($J244:T244)=1,1,0)+S245</f>
        <v>1</v>
      </c>
      <c r="U245" s="74">
        <f>IF(SUM($J244:U244)=1,1,0)+T245</f>
        <v>1</v>
      </c>
      <c r="V245" s="74">
        <f>IF(SUM($J244:V244)=1,1,0)+U245</f>
        <v>1</v>
      </c>
      <c r="W245" s="74">
        <f>IF(SUM($J244:W244)=1,1,0)+V245</f>
        <v>1</v>
      </c>
      <c r="X245" s="74">
        <f>IF(SUM($J244:X244)=1,1,0)+W245</f>
        <v>1</v>
      </c>
      <c r="Y245" s="74">
        <f>IF(SUM($J244:Y244)=1,1,0)+X245</f>
        <v>1</v>
      </c>
      <c r="Z245" s="74">
        <f>IF(SUM($J244:Z244)=1,1,0)+Y245</f>
        <v>1</v>
      </c>
      <c r="AA245" s="74">
        <f>IF(SUM($J244:AA244)=1,1,0)+Z245</f>
        <v>1</v>
      </c>
      <c r="AB245" s="74">
        <f>IF(SUM($J244:AB244)=1,1,0)+AA245</f>
        <v>1</v>
      </c>
      <c r="AC245" s="74">
        <f>IF(SUM($J244:AC244)=1,1,0)+AB245</f>
        <v>1</v>
      </c>
      <c r="AD245" s="74">
        <f>IF(SUM($J244:AD244)=1,1,0)+AC245</f>
        <v>1</v>
      </c>
      <c r="AE245" s="74">
        <f>IF(SUM($J244:AE244)=1,1,0)+AD245</f>
        <v>1</v>
      </c>
      <c r="AF245" s="74">
        <f>IF(SUM($J244:AF244)=1,1,0)+AE245</f>
        <v>1</v>
      </c>
      <c r="AG245" s="74">
        <f>IF(SUM($J244:AG244)=1,1,0)+AF245</f>
        <v>1</v>
      </c>
      <c r="AH245" s="74">
        <f>IF(SUM($J244:AH244)=1,1,0)+AG245</f>
        <v>1</v>
      </c>
      <c r="AI245" s="74">
        <f>IF(SUM($J244:AI244)=1,1,0)+AH245</f>
        <v>1</v>
      </c>
      <c r="AJ245" s="74">
        <f>IF(SUM($J244:AJ244)=1,1,0)+AI245</f>
        <v>1</v>
      </c>
      <c r="AK245" s="74">
        <f>IF(SUM($J244:AK244)=1,1,0)+AJ245</f>
        <v>1</v>
      </c>
      <c r="AL245" s="74">
        <f>IF(SUM($J244:AL244)=1,1,0)+AK245</f>
        <v>1</v>
      </c>
      <c r="AM245" s="74">
        <f>IF(SUM($J244:AM244)=1,1,0)+AL245</f>
        <v>1</v>
      </c>
      <c r="AN245" s="74"/>
      <c r="AO245" s="74"/>
      <c r="AP245" s="74"/>
      <c r="AQ245" s="74"/>
      <c r="AR245" s="74"/>
      <c r="AS245" s="74"/>
      <c r="AT245" s="74"/>
      <c r="AU245" s="74"/>
      <c r="AV245" s="74"/>
      <c r="AW245" s="74"/>
      <c r="AX245" s="74"/>
      <c r="AY245" s="74"/>
      <c r="AZ245" s="74"/>
      <c r="BA245" s="74"/>
      <c r="BB245" s="74"/>
      <c r="BC245" s="74"/>
      <c r="BD245" s="74"/>
      <c r="BE245" s="75"/>
      <c r="BF245" s="75"/>
      <c r="BG245" s="75"/>
      <c r="BH245" s="75"/>
    </row>
    <row r="246" spans="1:60" ht="15.65" customHeight="1">
      <c r="A246" s="9"/>
      <c r="B246" s="9"/>
      <c r="C246" s="70" t="s">
        <v>93</v>
      </c>
      <c r="D246" s="162"/>
      <c r="E246" s="72"/>
      <c r="F246" s="76"/>
      <c r="G246" s="72"/>
      <c r="H246" s="162"/>
      <c r="I246" s="72"/>
      <c r="J246" s="73">
        <f>SUM($J241:J241)</f>
        <v>1</v>
      </c>
      <c r="K246" s="73">
        <f>SUM($J241:K241)</f>
        <v>2</v>
      </c>
      <c r="L246" s="73">
        <f>SUM($J241:L241)</f>
        <v>3</v>
      </c>
      <c r="M246" s="73">
        <f>SUM($J241:M241)</f>
        <v>4</v>
      </c>
      <c r="N246" s="73">
        <f>SUM($J241:N241)</f>
        <v>5</v>
      </c>
      <c r="O246" s="73">
        <f>SUM($J241:O241)</f>
        <v>6</v>
      </c>
      <c r="P246" s="73">
        <f>SUM($J241:P241)</f>
        <v>7</v>
      </c>
      <c r="Q246" s="73">
        <f>SUM($J241:Q241)</f>
        <v>8</v>
      </c>
      <c r="R246" s="73">
        <f>SUM($J241:R241)</f>
        <v>9</v>
      </c>
      <c r="S246" s="73">
        <f>SUM($J241:S241)</f>
        <v>10</v>
      </c>
      <c r="T246" s="73">
        <f>SUM($J241:T241)</f>
        <v>11</v>
      </c>
      <c r="U246" s="73">
        <f>SUM($J241:U241)</f>
        <v>12</v>
      </c>
      <c r="V246" s="73">
        <f>SUM($J241:V241)</f>
        <v>13</v>
      </c>
      <c r="W246" s="73">
        <f>SUM($J241:W241)</f>
        <v>14</v>
      </c>
      <c r="X246" s="73">
        <f>SUM($J241:X241)</f>
        <v>15</v>
      </c>
      <c r="Y246" s="73">
        <f>SUM($J241:Y241)</f>
        <v>16</v>
      </c>
      <c r="Z246" s="73">
        <f>SUM($J241:Z241)</f>
        <v>17</v>
      </c>
      <c r="AA246" s="73">
        <f>SUM($J241:AA241)</f>
        <v>18</v>
      </c>
      <c r="AB246" s="73">
        <f>SUM($J241:AB241)</f>
        <v>19</v>
      </c>
      <c r="AC246" s="73">
        <f>SUM($J241:AC241)</f>
        <v>20</v>
      </c>
      <c r="AD246" s="73">
        <f>SUM($J241:AD241)</f>
        <v>21</v>
      </c>
      <c r="AE246" s="73">
        <f>SUM($J241:AE241)</f>
        <v>22</v>
      </c>
      <c r="AF246" s="73">
        <f>SUM($J241:AF241)</f>
        <v>23</v>
      </c>
      <c r="AG246" s="73">
        <f>SUM($J241:AG241)</f>
        <v>24</v>
      </c>
      <c r="AH246" s="73">
        <f>SUM($J241:AH241)</f>
        <v>25</v>
      </c>
      <c r="AI246" s="73">
        <f>SUM($J241:AI241)</f>
        <v>26</v>
      </c>
      <c r="AJ246" s="73">
        <f>SUM($J241:AJ241)</f>
        <v>27</v>
      </c>
      <c r="AK246" s="73">
        <f>SUM($J241:AK241)</f>
        <v>28</v>
      </c>
      <c r="AL246" s="73">
        <f>SUM($J241:AL241)</f>
        <v>29</v>
      </c>
      <c r="AM246" s="73">
        <f>SUM($J241:AM241)</f>
        <v>30</v>
      </c>
      <c r="AN246" s="73"/>
      <c r="AO246" s="73"/>
      <c r="AP246" s="73"/>
      <c r="AQ246" s="73"/>
      <c r="AR246" s="73"/>
      <c r="AS246" s="73"/>
      <c r="AT246" s="73"/>
      <c r="AU246" s="73"/>
      <c r="AV246" s="73"/>
      <c r="AW246" s="73"/>
      <c r="AX246" s="73"/>
      <c r="AY246" s="73"/>
      <c r="AZ246" s="73"/>
      <c r="BA246" s="73"/>
      <c r="BB246" s="73"/>
      <c r="BC246" s="73"/>
      <c r="BD246" s="73"/>
      <c r="BE246" s="73"/>
      <c r="BF246" s="73"/>
      <c r="BG246" s="73"/>
      <c r="BH246" s="73"/>
    </row>
    <row r="247" spans="1:60" ht="15.65" customHeight="1">
      <c r="A247" s="9"/>
      <c r="B247" s="9"/>
      <c r="C247" s="70" t="s">
        <v>94</v>
      </c>
      <c r="D247" s="162"/>
      <c r="E247" s="72"/>
      <c r="F247" s="76"/>
      <c r="G247" s="72"/>
      <c r="H247" s="162"/>
      <c r="I247" s="72"/>
      <c r="J247" s="73">
        <f t="shared" ref="J247:AM247" si="259">IF(J246&gt;INDEX(assetlives, MATCH($B237, augnames, 0)), 0, 1)</f>
        <v>0</v>
      </c>
      <c r="K247" s="73">
        <f t="shared" si="259"/>
        <v>0</v>
      </c>
      <c r="L247" s="73">
        <f t="shared" si="259"/>
        <v>0</v>
      </c>
      <c r="M247" s="73">
        <f t="shared" si="259"/>
        <v>0</v>
      </c>
      <c r="N247" s="73">
        <f t="shared" si="259"/>
        <v>0</v>
      </c>
      <c r="O247" s="73">
        <f t="shared" si="259"/>
        <v>0</v>
      </c>
      <c r="P247" s="73">
        <f t="shared" si="259"/>
        <v>0</v>
      </c>
      <c r="Q247" s="73">
        <f t="shared" si="259"/>
        <v>0</v>
      </c>
      <c r="R247" s="73">
        <f t="shared" si="259"/>
        <v>0</v>
      </c>
      <c r="S247" s="73">
        <f t="shared" si="259"/>
        <v>0</v>
      </c>
      <c r="T247" s="73">
        <f t="shared" si="259"/>
        <v>0</v>
      </c>
      <c r="U247" s="73">
        <f t="shared" si="259"/>
        <v>0</v>
      </c>
      <c r="V247" s="73">
        <f t="shared" si="259"/>
        <v>0</v>
      </c>
      <c r="W247" s="73">
        <f t="shared" si="259"/>
        <v>0</v>
      </c>
      <c r="X247" s="73">
        <f t="shared" si="259"/>
        <v>0</v>
      </c>
      <c r="Y247" s="73">
        <f t="shared" si="259"/>
        <v>0</v>
      </c>
      <c r="Z247" s="73">
        <f t="shared" si="259"/>
        <v>0</v>
      </c>
      <c r="AA247" s="73">
        <f t="shared" si="259"/>
        <v>0</v>
      </c>
      <c r="AB247" s="73">
        <f t="shared" si="259"/>
        <v>0</v>
      </c>
      <c r="AC247" s="73">
        <f t="shared" si="259"/>
        <v>0</v>
      </c>
      <c r="AD247" s="73">
        <f t="shared" si="259"/>
        <v>0</v>
      </c>
      <c r="AE247" s="73">
        <f t="shared" si="259"/>
        <v>0</v>
      </c>
      <c r="AF247" s="73">
        <f t="shared" si="259"/>
        <v>0</v>
      </c>
      <c r="AG247" s="73">
        <f t="shared" si="259"/>
        <v>0</v>
      </c>
      <c r="AH247" s="73">
        <f t="shared" si="259"/>
        <v>0</v>
      </c>
      <c r="AI247" s="73">
        <f t="shared" si="259"/>
        <v>0</v>
      </c>
      <c r="AJ247" s="73">
        <f t="shared" si="259"/>
        <v>0</v>
      </c>
      <c r="AK247" s="73">
        <f t="shared" si="259"/>
        <v>0</v>
      </c>
      <c r="AL247" s="73">
        <f t="shared" si="259"/>
        <v>0</v>
      </c>
      <c r="AM247" s="73">
        <f t="shared" si="259"/>
        <v>0</v>
      </c>
      <c r="AN247" s="73"/>
      <c r="AO247" s="73"/>
      <c r="AP247" s="73"/>
      <c r="AQ247" s="73"/>
      <c r="AR247" s="73"/>
      <c r="AS247" s="73"/>
      <c r="AT247" s="73"/>
      <c r="AU247" s="73"/>
      <c r="AV247" s="73"/>
      <c r="AW247" s="73"/>
      <c r="AX247" s="73"/>
      <c r="AY247" s="73"/>
      <c r="AZ247" s="73"/>
      <c r="BA247" s="73"/>
      <c r="BB247" s="73"/>
      <c r="BC247" s="73"/>
      <c r="BD247" s="73"/>
      <c r="BE247" s="73"/>
      <c r="BF247" s="73"/>
      <c r="BG247" s="73"/>
      <c r="BH247" s="73"/>
    </row>
    <row r="248" spans="1:60">
      <c r="A248" s="9"/>
      <c r="B248" s="9"/>
      <c r="C248" s="70" t="s">
        <v>95</v>
      </c>
      <c r="D248" s="161"/>
      <c r="E248" s="70"/>
      <c r="F248" s="71"/>
      <c r="G248" s="70"/>
      <c r="H248" s="162"/>
      <c r="I248" s="72"/>
      <c r="J248" s="74">
        <f>IF(J$7&lt;=ModelFyEnd, 1, 0)</f>
        <v>1</v>
      </c>
      <c r="K248" s="74">
        <f t="shared" ref="K248:AM248" si="260">IF(K$7&lt;=ModelFyEnd, 1, 0)</f>
        <v>1</v>
      </c>
      <c r="L248" s="74">
        <f t="shared" si="260"/>
        <v>1</v>
      </c>
      <c r="M248" s="74">
        <f t="shared" si="260"/>
        <v>1</v>
      </c>
      <c r="N248" s="74">
        <f t="shared" si="260"/>
        <v>1</v>
      </c>
      <c r="O248" s="74">
        <f t="shared" si="260"/>
        <v>1</v>
      </c>
      <c r="P248" s="74">
        <f t="shared" si="260"/>
        <v>1</v>
      </c>
      <c r="Q248" s="74">
        <f t="shared" si="260"/>
        <v>1</v>
      </c>
      <c r="R248" s="74">
        <f t="shared" si="260"/>
        <v>1</v>
      </c>
      <c r="S248" s="74">
        <f t="shared" si="260"/>
        <v>1</v>
      </c>
      <c r="T248" s="74">
        <f t="shared" si="260"/>
        <v>1</v>
      </c>
      <c r="U248" s="74">
        <f t="shared" si="260"/>
        <v>1</v>
      </c>
      <c r="V248" s="74">
        <f t="shared" si="260"/>
        <v>1</v>
      </c>
      <c r="W248" s="74">
        <f t="shared" si="260"/>
        <v>1</v>
      </c>
      <c r="X248" s="74">
        <f t="shared" si="260"/>
        <v>1</v>
      </c>
      <c r="Y248" s="74">
        <f t="shared" si="260"/>
        <v>1</v>
      </c>
      <c r="Z248" s="74">
        <f t="shared" si="260"/>
        <v>1</v>
      </c>
      <c r="AA248" s="74">
        <f t="shared" si="260"/>
        <v>1</v>
      </c>
      <c r="AB248" s="74">
        <f t="shared" si="260"/>
        <v>1</v>
      </c>
      <c r="AC248" s="74">
        <f t="shared" si="260"/>
        <v>1</v>
      </c>
      <c r="AD248" s="74">
        <f t="shared" si="260"/>
        <v>1</v>
      </c>
      <c r="AE248" s="74">
        <f t="shared" si="260"/>
        <v>1</v>
      </c>
      <c r="AF248" s="74">
        <f t="shared" si="260"/>
        <v>1</v>
      </c>
      <c r="AG248" s="74">
        <f t="shared" si="260"/>
        <v>1</v>
      </c>
      <c r="AH248" s="74">
        <f t="shared" si="260"/>
        <v>1</v>
      </c>
      <c r="AI248" s="74">
        <f t="shared" si="260"/>
        <v>1</v>
      </c>
      <c r="AJ248" s="74">
        <f t="shared" si="260"/>
        <v>1</v>
      </c>
      <c r="AK248" s="74">
        <f t="shared" si="260"/>
        <v>1</v>
      </c>
      <c r="AL248" s="74">
        <f t="shared" si="260"/>
        <v>1</v>
      </c>
      <c r="AM248" s="74">
        <f t="shared" si="260"/>
        <v>1</v>
      </c>
      <c r="AN248" s="74"/>
      <c r="AO248" s="74"/>
      <c r="AP248" s="74"/>
      <c r="AQ248" s="74"/>
      <c r="AR248" s="74"/>
      <c r="AS248" s="74"/>
      <c r="AT248" s="74"/>
      <c r="AU248" s="74"/>
      <c r="AV248" s="74"/>
      <c r="AW248" s="74"/>
      <c r="AX248" s="74"/>
      <c r="AY248" s="74"/>
      <c r="AZ248" s="74"/>
      <c r="BA248" s="74"/>
      <c r="BB248" s="74"/>
      <c r="BC248" s="74"/>
      <c r="BD248" s="74"/>
      <c r="BE248" s="75"/>
      <c r="BF248" s="75"/>
      <c r="BG248" s="75"/>
      <c r="BH248" s="75"/>
    </row>
    <row r="249" spans="1:60">
      <c r="A249" s="9"/>
      <c r="B249" s="9"/>
      <c r="C249" s="9"/>
      <c r="D249" s="16"/>
      <c r="E249" s="9"/>
      <c r="F249" s="34"/>
      <c r="G249" s="9"/>
      <c r="H249" s="16"/>
      <c r="I249" s="9"/>
      <c r="J249" s="9"/>
      <c r="K249" s="9"/>
      <c r="L249" s="9"/>
      <c r="M249" s="9"/>
      <c r="N249" s="9"/>
      <c r="O249" s="9"/>
      <c r="P249" s="9"/>
      <c r="Q249" s="9"/>
      <c r="R249" s="9"/>
      <c r="S249" s="9"/>
      <c r="T249" s="9"/>
      <c r="U249" s="9"/>
      <c r="V249" s="9"/>
      <c r="W249" s="9"/>
      <c r="X249" s="9"/>
      <c r="Y249" s="9"/>
      <c r="Z249" s="9"/>
      <c r="AA249" s="9"/>
      <c r="AB249" s="9"/>
      <c r="AC249" s="9"/>
      <c r="AD249" s="9"/>
      <c r="AE249" s="9"/>
      <c r="AF249" s="9"/>
      <c r="AG249" s="9"/>
      <c r="AH249" s="9"/>
      <c r="AI249" s="9"/>
      <c r="AJ249" s="9"/>
      <c r="AK249" s="9"/>
      <c r="AL249" s="9"/>
      <c r="AM249" s="9"/>
      <c r="AN249" s="9"/>
      <c r="AO249" s="9"/>
      <c r="AP249" s="9"/>
      <c r="AQ249" s="9"/>
      <c r="AR249" s="9"/>
      <c r="AS249" s="9"/>
      <c r="AT249" s="9"/>
      <c r="AU249" s="9"/>
      <c r="AV249" s="9"/>
      <c r="AW249" s="9"/>
      <c r="AX249" s="9"/>
      <c r="AY249" s="9"/>
      <c r="AZ249" s="9"/>
      <c r="BA249" s="9"/>
      <c r="BB249" s="9"/>
      <c r="BC249" s="9"/>
      <c r="BD249" s="9"/>
      <c r="BE249" s="9"/>
      <c r="BF249" s="9"/>
      <c r="BG249" s="9"/>
      <c r="BH249" s="9"/>
    </row>
    <row r="250" spans="1:60" ht="22">
      <c r="A250" s="9"/>
      <c r="B250" s="63"/>
      <c r="C250" s="5" t="s">
        <v>96</v>
      </c>
      <c r="D250" s="160" t="s">
        <v>80</v>
      </c>
      <c r="E250" s="11"/>
      <c r="F250" s="76" t="s">
        <v>97</v>
      </c>
      <c r="G250" s="9"/>
      <c r="H250" s="16"/>
      <c r="I250" s="9"/>
      <c r="J250" s="48">
        <f t="shared" ref="J250:AM250" si="261">IF(J242=1, INDEX(yieldnew, MATCH($B237, augnames, 0)), 0)*J247</f>
        <v>0</v>
      </c>
      <c r="K250" s="48">
        <f t="shared" si="261"/>
        <v>0</v>
      </c>
      <c r="L250" s="48">
        <f t="shared" si="261"/>
        <v>0</v>
      </c>
      <c r="M250" s="48">
        <f t="shared" si="261"/>
        <v>0</v>
      </c>
      <c r="N250" s="48">
        <f t="shared" si="261"/>
        <v>0</v>
      </c>
      <c r="O250" s="48">
        <f t="shared" si="261"/>
        <v>0</v>
      </c>
      <c r="P250" s="48">
        <f t="shared" si="261"/>
        <v>0</v>
      </c>
      <c r="Q250" s="48">
        <f t="shared" si="261"/>
        <v>0</v>
      </c>
      <c r="R250" s="48">
        <f t="shared" si="261"/>
        <v>0</v>
      </c>
      <c r="S250" s="48">
        <f t="shared" si="261"/>
        <v>0</v>
      </c>
      <c r="T250" s="48">
        <f t="shared" si="261"/>
        <v>0</v>
      </c>
      <c r="U250" s="48">
        <f t="shared" si="261"/>
        <v>0</v>
      </c>
      <c r="V250" s="48">
        <f t="shared" si="261"/>
        <v>0</v>
      </c>
      <c r="W250" s="48">
        <f t="shared" si="261"/>
        <v>0</v>
      </c>
      <c r="X250" s="48">
        <f t="shared" si="261"/>
        <v>0</v>
      </c>
      <c r="Y250" s="48">
        <f t="shared" si="261"/>
        <v>0</v>
      </c>
      <c r="Z250" s="48">
        <f t="shared" si="261"/>
        <v>0</v>
      </c>
      <c r="AA250" s="48">
        <f t="shared" si="261"/>
        <v>0</v>
      </c>
      <c r="AB250" s="48">
        <f t="shared" si="261"/>
        <v>0</v>
      </c>
      <c r="AC250" s="48">
        <f t="shared" si="261"/>
        <v>0</v>
      </c>
      <c r="AD250" s="48">
        <f t="shared" si="261"/>
        <v>0</v>
      </c>
      <c r="AE250" s="48">
        <f t="shared" si="261"/>
        <v>0</v>
      </c>
      <c r="AF250" s="48">
        <f t="shared" si="261"/>
        <v>0</v>
      </c>
      <c r="AG250" s="48">
        <f t="shared" si="261"/>
        <v>0</v>
      </c>
      <c r="AH250" s="48">
        <f t="shared" si="261"/>
        <v>0</v>
      </c>
      <c r="AI250" s="48">
        <f t="shared" si="261"/>
        <v>0</v>
      </c>
      <c r="AJ250" s="48">
        <f t="shared" si="261"/>
        <v>0</v>
      </c>
      <c r="AK250" s="48">
        <f t="shared" si="261"/>
        <v>0</v>
      </c>
      <c r="AL250" s="48">
        <f t="shared" si="261"/>
        <v>0</v>
      </c>
      <c r="AM250" s="48">
        <f t="shared" si="261"/>
        <v>0</v>
      </c>
      <c r="AN250" s="9"/>
      <c r="AO250" s="9"/>
      <c r="AP250" s="9"/>
      <c r="AQ250" s="9"/>
      <c r="AR250" s="9"/>
      <c r="AS250" s="9"/>
      <c r="AT250" s="9"/>
      <c r="AU250" s="9"/>
      <c r="AV250" s="9"/>
      <c r="AW250" s="9"/>
      <c r="AX250" s="9"/>
      <c r="AY250" s="9"/>
      <c r="AZ250" s="9"/>
      <c r="BA250" s="9"/>
      <c r="BB250" s="9"/>
      <c r="BC250" s="9"/>
      <c r="BD250" s="9"/>
      <c r="BE250" s="9"/>
      <c r="BF250" s="9"/>
      <c r="BG250" s="9"/>
      <c r="BH250" s="9"/>
    </row>
    <row r="251" spans="1:60" ht="22">
      <c r="A251" s="9"/>
      <c r="B251" s="63"/>
      <c r="C251" s="5" t="s">
        <v>98</v>
      </c>
      <c r="D251" s="160" t="str">
        <f>baseyear</f>
        <v>FY$24</v>
      </c>
      <c r="E251" s="11"/>
      <c r="F251" s="77" t="str">
        <f>IF(H253=0,"",INDEX($J$7:$AM$7,1,MATCH(1,$J245:$AM245,0)))</f>
        <v/>
      </c>
      <c r="G251" s="9"/>
      <c r="H251" s="16"/>
      <c r="I251" s="9"/>
      <c r="J251" s="48" cm="1">
        <f t="array" ref="J251">IF(J245=0,0,INDEX(Capitalexpenditure,MATCH($B237,augnames,0),J245))</f>
        <v>0</v>
      </c>
      <c r="K251" s="48" cm="1">
        <f t="array" ref="K251">IF(K245=0,0,INDEX(Capitalexpenditure,MATCH($B237,augnames,0),K245))</f>
        <v>0</v>
      </c>
      <c r="L251" s="48" cm="1">
        <f t="array" ref="L251">IF(L245=0,0,INDEX(Capitalexpenditure,MATCH($B237,augnames,0),L245))</f>
        <v>0</v>
      </c>
      <c r="M251" s="48" cm="1">
        <f t="array" ref="M251">IF(M245=0,0,INDEX(Capitalexpenditure,MATCH($B237,augnames,0),M245))</f>
        <v>0</v>
      </c>
      <c r="N251" s="48" cm="1">
        <f t="array" ref="N251">IF(N245=0,0,INDEX(Capitalexpenditure,MATCH($B237,augnames,0),N245))</f>
        <v>0</v>
      </c>
      <c r="O251" s="48" cm="1">
        <f t="array" ref="O251">IF(O245=0,0,INDEX(Capitalexpenditure,MATCH($B237,augnames,0),O245))</f>
        <v>0</v>
      </c>
      <c r="P251" s="48" cm="1">
        <f t="array" ref="P251">IF(P245=0,0,INDEX(Capitalexpenditure,MATCH($B237,augnames,0),P245))</f>
        <v>0</v>
      </c>
      <c r="Q251" s="48" cm="1">
        <f t="array" ref="Q251">IF(Q245=0,0,INDEX(Capitalexpenditure,MATCH($B237,augnames,0),Q245))</f>
        <v>0</v>
      </c>
      <c r="R251" s="48" cm="1">
        <f t="array" ref="R251">IF(R245=0,0,INDEX(Capitalexpenditure,MATCH($B237,augnames,0),R245))</f>
        <v>0</v>
      </c>
      <c r="S251" s="48" cm="1">
        <f t="array" ref="S251">IF(S245=0,0,INDEX(Capitalexpenditure,MATCH($B237,augnames,0),S245))</f>
        <v>0</v>
      </c>
      <c r="T251" s="48" cm="1">
        <f t="array" ref="T251">IF(T245=0,0,INDEX(Capitalexpenditure,MATCH($B237,augnames,0),T245))</f>
        <v>0</v>
      </c>
      <c r="U251" s="48" cm="1">
        <f t="array" ref="U251">IF(U245=0,0,INDEX(Capitalexpenditure,MATCH($B237,augnames,0),U245))</f>
        <v>0</v>
      </c>
      <c r="V251" s="48" cm="1">
        <f t="array" ref="V251">IF(V245=0,0,INDEX(Capitalexpenditure,MATCH($B237,augnames,0),V245))</f>
        <v>0</v>
      </c>
      <c r="W251" s="48" cm="1">
        <f t="array" ref="W251">IF(W245=0,0,INDEX(Capitalexpenditure,MATCH($B237,augnames,0),W245))</f>
        <v>0</v>
      </c>
      <c r="X251" s="48" cm="1">
        <f t="array" ref="X251">IF(X245=0,0,INDEX(Capitalexpenditure,MATCH($B237,augnames,0),X245))</f>
        <v>0</v>
      </c>
      <c r="Y251" s="48" cm="1">
        <f t="array" ref="Y251">IF(Y245=0,0,INDEX(Capitalexpenditure,MATCH($B237,augnames,0),Y245))</f>
        <v>0</v>
      </c>
      <c r="Z251" s="48" cm="1">
        <f t="array" ref="Z251">IF(Z245=0,0,INDEX(Capitalexpenditure,MATCH($B237,augnames,0),Z245))</f>
        <v>0</v>
      </c>
      <c r="AA251" s="48" cm="1">
        <f t="array" ref="AA251">IF(AA245=0,0,INDEX(Capitalexpenditure,MATCH($B237,augnames,0),AA245))</f>
        <v>0</v>
      </c>
      <c r="AB251" s="48" cm="1">
        <f t="array" ref="AB251">IF(AB245=0,0,INDEX(Capitalexpenditure,MATCH($B237,augnames,0),AB245))</f>
        <v>0</v>
      </c>
      <c r="AC251" s="48" cm="1">
        <f t="array" ref="AC251">IF(AC245=0,0,INDEX(Capitalexpenditure,MATCH($B237,augnames,0),AC245))</f>
        <v>0</v>
      </c>
      <c r="AD251" s="48" cm="1">
        <f t="array" ref="AD251">IF(AD245=0,0,INDEX(Capitalexpenditure,MATCH($B237,augnames,0),AD245))</f>
        <v>0</v>
      </c>
      <c r="AE251" s="48" cm="1">
        <f t="array" ref="AE251">IF(AE245=0,0,INDEX(Capitalexpenditure,MATCH($B237,augnames,0),AE245))</f>
        <v>0</v>
      </c>
      <c r="AF251" s="48" cm="1">
        <f t="array" ref="AF251">IF(AF245=0,0,INDEX(Capitalexpenditure,MATCH($B237,augnames,0),AF245))</f>
        <v>0</v>
      </c>
      <c r="AG251" s="48" cm="1">
        <f t="array" ref="AG251">IF(AG245=0,0,INDEX(Capitalexpenditure,MATCH($B237,augnames,0),AG245))</f>
        <v>0</v>
      </c>
      <c r="AH251" s="48" cm="1">
        <f t="array" ref="AH251">IF(AH245=0,0,INDEX(Capitalexpenditure,MATCH($B237,augnames,0),AH245))</f>
        <v>0</v>
      </c>
      <c r="AI251" s="48" cm="1">
        <f t="array" ref="AI251">IF(AI245=0,0,INDEX(Capitalexpenditure,MATCH($B237,augnames,0),AI245))</f>
        <v>0</v>
      </c>
      <c r="AJ251" s="48" cm="1">
        <f t="array" ref="AJ251">IF(AJ245=0,0,INDEX(Capitalexpenditure,MATCH($B237,augnames,0),AJ245))</f>
        <v>0</v>
      </c>
      <c r="AK251" s="48" cm="1">
        <f t="array" ref="AK251">IF(AK245=0,0,INDEX(Capitalexpenditure,MATCH($B237,augnames,0),AK245))</f>
        <v>0</v>
      </c>
      <c r="AL251" s="48" cm="1">
        <f t="array" ref="AL251">IF(AL245=0,0,INDEX(Capitalexpenditure,MATCH($B237,augnames,0),AL245))</f>
        <v>0</v>
      </c>
      <c r="AM251" s="48" cm="1">
        <f t="array" ref="AM251">IF(AM245=0,0,INDEX(Capitalexpenditure,MATCH($B237,augnames,0),AM245))</f>
        <v>0</v>
      </c>
      <c r="AN251" s="9"/>
      <c r="AO251" s="9"/>
      <c r="AP251" s="9"/>
      <c r="AQ251" s="9"/>
      <c r="AR251" s="9"/>
      <c r="AS251" s="9"/>
      <c r="AT251" s="9"/>
      <c r="AU251" s="9"/>
      <c r="AV251" s="9"/>
      <c r="AW251" s="9"/>
      <c r="AX251" s="9"/>
      <c r="AY251" s="9"/>
      <c r="AZ251" s="9"/>
      <c r="BA251" s="9"/>
      <c r="BB251" s="9"/>
      <c r="BC251" s="9"/>
      <c r="BD251" s="9"/>
      <c r="BE251" s="9"/>
      <c r="BF251" s="9"/>
      <c r="BG251" s="9"/>
      <c r="BH251" s="9"/>
    </row>
    <row r="252" spans="1:60" ht="22">
      <c r="A252" s="9"/>
      <c r="B252" s="63"/>
      <c r="C252" s="5" t="s">
        <v>99</v>
      </c>
      <c r="D252" s="160" t="str">
        <f>baseyear</f>
        <v>FY$24</v>
      </c>
      <c r="E252" s="11"/>
      <c r="F252" s="64"/>
      <c r="G252" s="9"/>
      <c r="H252" s="16"/>
      <c r="I252" s="9"/>
      <c r="J252" s="48">
        <f t="shared" ref="J252:AM252" si="262">IF(J242=1,INDEX(Operatingexpenditure,MATCH($B237,augnames,0),J246),0)</f>
        <v>0</v>
      </c>
      <c r="K252" s="48">
        <f t="shared" si="262"/>
        <v>0</v>
      </c>
      <c r="L252" s="48">
        <f t="shared" si="262"/>
        <v>0</v>
      </c>
      <c r="M252" s="48">
        <f t="shared" si="262"/>
        <v>0</v>
      </c>
      <c r="N252" s="48">
        <f t="shared" si="262"/>
        <v>0</v>
      </c>
      <c r="O252" s="48">
        <f t="shared" si="262"/>
        <v>0</v>
      </c>
      <c r="P252" s="48">
        <f t="shared" si="262"/>
        <v>0</v>
      </c>
      <c r="Q252" s="48">
        <f t="shared" si="262"/>
        <v>0</v>
      </c>
      <c r="R252" s="48">
        <f t="shared" si="262"/>
        <v>0</v>
      </c>
      <c r="S252" s="48">
        <f t="shared" si="262"/>
        <v>0</v>
      </c>
      <c r="T252" s="48">
        <f t="shared" si="262"/>
        <v>0</v>
      </c>
      <c r="U252" s="48">
        <f t="shared" si="262"/>
        <v>0</v>
      </c>
      <c r="V252" s="48">
        <f t="shared" si="262"/>
        <v>0</v>
      </c>
      <c r="W252" s="48">
        <f t="shared" si="262"/>
        <v>0</v>
      </c>
      <c r="X252" s="48">
        <f t="shared" si="262"/>
        <v>0</v>
      </c>
      <c r="Y252" s="48">
        <f t="shared" si="262"/>
        <v>0</v>
      </c>
      <c r="Z252" s="48">
        <f t="shared" si="262"/>
        <v>0</v>
      </c>
      <c r="AA252" s="48">
        <f t="shared" si="262"/>
        <v>0</v>
      </c>
      <c r="AB252" s="48">
        <f t="shared" si="262"/>
        <v>0</v>
      </c>
      <c r="AC252" s="48">
        <f t="shared" si="262"/>
        <v>0</v>
      </c>
      <c r="AD252" s="48">
        <f t="shared" si="262"/>
        <v>0</v>
      </c>
      <c r="AE252" s="48">
        <f t="shared" si="262"/>
        <v>0</v>
      </c>
      <c r="AF252" s="48">
        <f t="shared" si="262"/>
        <v>0</v>
      </c>
      <c r="AG252" s="48">
        <f t="shared" si="262"/>
        <v>0</v>
      </c>
      <c r="AH252" s="48">
        <f t="shared" si="262"/>
        <v>0</v>
      </c>
      <c r="AI252" s="48">
        <f t="shared" si="262"/>
        <v>0</v>
      </c>
      <c r="AJ252" s="48">
        <f t="shared" si="262"/>
        <v>0</v>
      </c>
      <c r="AK252" s="48">
        <f t="shared" si="262"/>
        <v>0</v>
      </c>
      <c r="AL252" s="48">
        <f t="shared" si="262"/>
        <v>0</v>
      </c>
      <c r="AM252" s="48">
        <f t="shared" si="262"/>
        <v>0</v>
      </c>
      <c r="AN252" s="9"/>
      <c r="AO252" s="9"/>
      <c r="AP252" s="9"/>
      <c r="AQ252" s="9"/>
      <c r="AR252" s="9"/>
      <c r="AS252" s="9"/>
      <c r="AT252" s="9"/>
      <c r="AU252" s="9"/>
      <c r="AV252" s="9"/>
      <c r="AW252" s="9"/>
      <c r="AX252" s="9"/>
      <c r="AY252" s="9"/>
      <c r="AZ252" s="9"/>
      <c r="BA252" s="9"/>
      <c r="BB252" s="9"/>
      <c r="BC252" s="9"/>
      <c r="BD252" s="9"/>
      <c r="BE252" s="9"/>
      <c r="BF252" s="9"/>
      <c r="BG252" s="9"/>
      <c r="BH252" s="9"/>
    </row>
    <row r="253" spans="1:60" s="59" customFormat="1" ht="22">
      <c r="A253" s="10"/>
      <c r="B253" s="66"/>
      <c r="C253" s="59" t="str">
        <f>"Total expenditure: "&amp;B237</f>
        <v>Total expenditure: Augmentation 4 name</v>
      </c>
      <c r="D253" s="163" t="str">
        <f>baseyear</f>
        <v>FY$24</v>
      </c>
      <c r="E253" s="78"/>
      <c r="F253" s="64"/>
      <c r="G253" s="10"/>
      <c r="H253" s="169">
        <f>J253+NPV(discountrate, K253:AM253)</f>
        <v>0</v>
      </c>
      <c r="I253" s="10"/>
      <c r="J253" s="65">
        <f>IF(J248=1, SUM(J251:J252), 0)</f>
        <v>0</v>
      </c>
      <c r="K253" s="65">
        <f t="shared" ref="K253:AM253" si="263">IF(K248=1, SUM(K251:K252), 0)</f>
        <v>0</v>
      </c>
      <c r="L253" s="65">
        <f t="shared" si="263"/>
        <v>0</v>
      </c>
      <c r="M253" s="65">
        <f t="shared" si="263"/>
        <v>0</v>
      </c>
      <c r="N253" s="65">
        <f t="shared" si="263"/>
        <v>0</v>
      </c>
      <c r="O253" s="65">
        <f t="shared" si="263"/>
        <v>0</v>
      </c>
      <c r="P253" s="65">
        <f t="shared" si="263"/>
        <v>0</v>
      </c>
      <c r="Q253" s="65">
        <f t="shared" si="263"/>
        <v>0</v>
      </c>
      <c r="R253" s="65">
        <f t="shared" si="263"/>
        <v>0</v>
      </c>
      <c r="S253" s="65">
        <f t="shared" si="263"/>
        <v>0</v>
      </c>
      <c r="T253" s="65">
        <f t="shared" si="263"/>
        <v>0</v>
      </c>
      <c r="U253" s="65">
        <f t="shared" si="263"/>
        <v>0</v>
      </c>
      <c r="V253" s="65">
        <f t="shared" si="263"/>
        <v>0</v>
      </c>
      <c r="W253" s="65">
        <f t="shared" si="263"/>
        <v>0</v>
      </c>
      <c r="X253" s="65">
        <f t="shared" si="263"/>
        <v>0</v>
      </c>
      <c r="Y253" s="65">
        <f t="shared" si="263"/>
        <v>0</v>
      </c>
      <c r="Z253" s="65">
        <f t="shared" si="263"/>
        <v>0</v>
      </c>
      <c r="AA253" s="65">
        <f t="shared" si="263"/>
        <v>0</v>
      </c>
      <c r="AB253" s="65">
        <f t="shared" si="263"/>
        <v>0</v>
      </c>
      <c r="AC253" s="65">
        <f t="shared" si="263"/>
        <v>0</v>
      </c>
      <c r="AD253" s="65">
        <f t="shared" si="263"/>
        <v>0</v>
      </c>
      <c r="AE253" s="65">
        <f t="shared" si="263"/>
        <v>0</v>
      </c>
      <c r="AF253" s="65">
        <f t="shared" si="263"/>
        <v>0</v>
      </c>
      <c r="AG253" s="65">
        <f t="shared" si="263"/>
        <v>0</v>
      </c>
      <c r="AH253" s="65">
        <f t="shared" si="263"/>
        <v>0</v>
      </c>
      <c r="AI253" s="65">
        <f t="shared" si="263"/>
        <v>0</v>
      </c>
      <c r="AJ253" s="65">
        <f t="shared" si="263"/>
        <v>0</v>
      </c>
      <c r="AK253" s="65">
        <f t="shared" si="263"/>
        <v>0</v>
      </c>
      <c r="AL253" s="65">
        <f t="shared" si="263"/>
        <v>0</v>
      </c>
      <c r="AM253" s="65">
        <f t="shared" si="263"/>
        <v>0</v>
      </c>
      <c r="AN253" s="10"/>
      <c r="AO253" s="10"/>
      <c r="AP253" s="10"/>
      <c r="AQ253" s="10"/>
      <c r="AR253" s="10"/>
      <c r="AS253" s="10"/>
      <c r="AT253" s="10"/>
      <c r="AU253" s="10"/>
      <c r="AV253" s="10"/>
      <c r="AW253" s="10"/>
      <c r="AX253" s="10"/>
      <c r="AY253" s="10"/>
      <c r="AZ253" s="10"/>
      <c r="BA253" s="10"/>
      <c r="BB253" s="10"/>
      <c r="BC253" s="10"/>
      <c r="BD253" s="10"/>
      <c r="BE253" s="10"/>
      <c r="BF253" s="10"/>
      <c r="BG253" s="10"/>
      <c r="BH253" s="10"/>
    </row>
    <row r="254" spans="1:60">
      <c r="A254" s="9"/>
      <c r="B254" s="9"/>
      <c r="C254" s="9"/>
      <c r="D254" s="16"/>
      <c r="E254" s="9"/>
      <c r="F254" s="34"/>
      <c r="G254" s="9"/>
      <c r="H254" s="16"/>
      <c r="I254" s="9"/>
      <c r="J254" s="9"/>
      <c r="K254" s="9"/>
      <c r="L254" s="9"/>
      <c r="M254" s="9"/>
      <c r="N254" s="9"/>
      <c r="O254" s="9"/>
      <c r="P254" s="9"/>
      <c r="Q254" s="9"/>
      <c r="R254" s="9"/>
      <c r="S254" s="9"/>
      <c r="T254" s="9"/>
      <c r="U254" s="9"/>
      <c r="V254" s="9"/>
      <c r="W254" s="9"/>
      <c r="X254" s="9"/>
      <c r="Y254" s="9"/>
      <c r="Z254" s="9"/>
      <c r="AA254" s="9"/>
      <c r="AB254" s="9"/>
      <c r="AC254" s="9"/>
      <c r="AD254" s="9"/>
      <c r="AE254" s="9"/>
      <c r="AF254" s="9"/>
      <c r="AG254" s="9"/>
      <c r="AH254" s="9"/>
      <c r="AI254" s="9"/>
      <c r="AJ254" s="9"/>
      <c r="AK254" s="9"/>
      <c r="AL254" s="9"/>
      <c r="AM254" s="9"/>
      <c r="AN254" s="9"/>
      <c r="AO254" s="9"/>
      <c r="AP254" s="9"/>
      <c r="AQ254" s="9"/>
      <c r="AR254" s="9"/>
      <c r="AS254" s="9"/>
      <c r="AT254" s="9"/>
      <c r="AU254" s="9"/>
      <c r="AV254" s="9"/>
      <c r="AW254" s="9"/>
      <c r="AX254" s="9"/>
      <c r="AY254" s="9"/>
      <c r="AZ254" s="9"/>
      <c r="BA254" s="9"/>
      <c r="BB254" s="9"/>
      <c r="BC254" s="9"/>
      <c r="BD254" s="9"/>
      <c r="BE254" s="9"/>
      <c r="BF254" s="9"/>
      <c r="BG254" s="9"/>
      <c r="BH254" s="9"/>
    </row>
    <row r="255" spans="1:60" ht="22">
      <c r="A255" s="9"/>
      <c r="B255" s="66" t="str">
        <f>aug5_name</f>
        <v>Augmentation 5 name</v>
      </c>
      <c r="D255" s="16"/>
      <c r="E255" s="9"/>
      <c r="F255" s="34"/>
      <c r="G255" s="9"/>
      <c r="H255" s="16"/>
      <c r="I255" s="9"/>
      <c r="J255" s="9"/>
      <c r="K255" s="9"/>
      <c r="L255" s="9"/>
      <c r="M255" s="9"/>
      <c r="N255" s="9"/>
      <c r="O255" s="9"/>
      <c r="P255" s="9"/>
      <c r="Q255" s="9"/>
      <c r="R255" s="9"/>
      <c r="S255" s="9"/>
      <c r="T255" s="9"/>
      <c r="U255" s="9"/>
      <c r="V255" s="9"/>
      <c r="W255" s="9"/>
      <c r="X255" s="9"/>
      <c r="Y255" s="9"/>
      <c r="Z255" s="9"/>
      <c r="AA255" s="9"/>
      <c r="AB255" s="9"/>
      <c r="AC255" s="9"/>
      <c r="AD255" s="9"/>
      <c r="AE255" s="9"/>
      <c r="AF255" s="9"/>
      <c r="AG255" s="9"/>
      <c r="AH255" s="9"/>
      <c r="AI255" s="9"/>
      <c r="AJ255" s="9"/>
      <c r="AK255" s="9"/>
      <c r="AL255" s="9"/>
      <c r="AM255" s="9"/>
      <c r="AN255" s="9"/>
      <c r="AO255" s="9"/>
      <c r="AP255" s="9"/>
      <c r="AQ255" s="9"/>
      <c r="AR255" s="9"/>
      <c r="AS255" s="9"/>
      <c r="AT255" s="9"/>
      <c r="AU255" s="9"/>
      <c r="AV255" s="9"/>
      <c r="AW255" s="9"/>
      <c r="AX255" s="9"/>
      <c r="AY255" s="9"/>
      <c r="AZ255" s="9"/>
      <c r="BA255" s="9"/>
      <c r="BB255" s="9"/>
      <c r="BC255" s="9"/>
      <c r="BD255" s="9"/>
      <c r="BE255" s="9"/>
      <c r="BF255" s="9"/>
      <c r="BG255" s="9"/>
      <c r="BH255" s="9"/>
    </row>
    <row r="256" spans="1:60">
      <c r="A256" s="9"/>
      <c r="B256" s="9"/>
      <c r="C256" s="9"/>
      <c r="D256" s="16"/>
      <c r="E256" s="9"/>
      <c r="F256" s="34"/>
      <c r="G256" s="9"/>
      <c r="H256" s="16"/>
      <c r="I256" s="9"/>
      <c r="J256" s="9"/>
      <c r="K256" s="9"/>
      <c r="L256" s="9"/>
      <c r="M256" s="9"/>
      <c r="N256" s="9"/>
      <c r="O256" s="9"/>
      <c r="P256" s="9"/>
      <c r="Q256" s="9"/>
      <c r="R256" s="9"/>
      <c r="S256" s="9"/>
      <c r="T256" s="9"/>
      <c r="U256" s="9"/>
      <c r="V256" s="9"/>
      <c r="W256" s="9"/>
      <c r="X256" s="9"/>
      <c r="Y256" s="9"/>
      <c r="Z256" s="9"/>
      <c r="AA256" s="9"/>
      <c r="AB256" s="9"/>
      <c r="AC256" s="9"/>
      <c r="AD256" s="9"/>
      <c r="AE256" s="9"/>
      <c r="AF256" s="9"/>
      <c r="AG256" s="9"/>
      <c r="AH256" s="9"/>
      <c r="AI256" s="9"/>
      <c r="AJ256" s="9"/>
      <c r="AK256" s="9"/>
      <c r="AL256" s="9"/>
      <c r="AM256" s="9"/>
      <c r="AN256" s="9"/>
      <c r="AO256" s="9"/>
      <c r="AP256" s="9"/>
      <c r="AQ256" s="9"/>
      <c r="AR256" s="9"/>
      <c r="AS256" s="9"/>
      <c r="AT256" s="9"/>
      <c r="AU256" s="9"/>
      <c r="AV256" s="9"/>
      <c r="AW256" s="9"/>
      <c r="AX256" s="9"/>
      <c r="AY256" s="9"/>
      <c r="AZ256" s="9"/>
      <c r="BA256" s="9"/>
      <c r="BB256" s="9"/>
      <c r="BC256" s="9"/>
      <c r="BD256" s="9"/>
      <c r="BE256" s="9"/>
      <c r="BF256" s="9"/>
      <c r="BG256" s="9"/>
      <c r="BH256" s="9"/>
    </row>
    <row r="257" spans="1:60" ht="22">
      <c r="A257" s="9"/>
      <c r="B257" s="63"/>
      <c r="C257" s="5" t="s">
        <v>87</v>
      </c>
      <c r="D257" s="160" t="s">
        <v>80</v>
      </c>
      <c r="E257" s="11"/>
      <c r="F257" s="64"/>
      <c r="G257" s="9"/>
      <c r="H257" s="16"/>
      <c r="I257" s="9"/>
      <c r="J257" s="48">
        <f t="shared" ref="J257:AM257" si="264">J239+J250</f>
        <v>0</v>
      </c>
      <c r="K257" s="48">
        <f t="shared" si="264"/>
        <v>0</v>
      </c>
      <c r="L257" s="48">
        <f t="shared" si="264"/>
        <v>0</v>
      </c>
      <c r="M257" s="48">
        <f t="shared" si="264"/>
        <v>0</v>
      </c>
      <c r="N257" s="48">
        <f t="shared" si="264"/>
        <v>0</v>
      </c>
      <c r="O257" s="48">
        <f t="shared" si="264"/>
        <v>0</v>
      </c>
      <c r="P257" s="48">
        <f t="shared" si="264"/>
        <v>0</v>
      </c>
      <c r="Q257" s="48">
        <f t="shared" si="264"/>
        <v>0</v>
      </c>
      <c r="R257" s="48">
        <f t="shared" si="264"/>
        <v>0</v>
      </c>
      <c r="S257" s="48">
        <f t="shared" si="264"/>
        <v>0</v>
      </c>
      <c r="T257" s="48">
        <f t="shared" si="264"/>
        <v>0</v>
      </c>
      <c r="U257" s="48">
        <f t="shared" si="264"/>
        <v>0</v>
      </c>
      <c r="V257" s="48">
        <f t="shared" si="264"/>
        <v>0</v>
      </c>
      <c r="W257" s="48">
        <f t="shared" si="264"/>
        <v>0</v>
      </c>
      <c r="X257" s="48">
        <f t="shared" si="264"/>
        <v>0</v>
      </c>
      <c r="Y257" s="48">
        <f t="shared" si="264"/>
        <v>0</v>
      </c>
      <c r="Z257" s="48">
        <f t="shared" si="264"/>
        <v>0</v>
      </c>
      <c r="AA257" s="48">
        <f t="shared" si="264"/>
        <v>0</v>
      </c>
      <c r="AB257" s="48">
        <f t="shared" si="264"/>
        <v>0</v>
      </c>
      <c r="AC257" s="48">
        <f t="shared" si="264"/>
        <v>0</v>
      </c>
      <c r="AD257" s="48">
        <f t="shared" si="264"/>
        <v>0</v>
      </c>
      <c r="AE257" s="48">
        <f t="shared" si="264"/>
        <v>0</v>
      </c>
      <c r="AF257" s="48">
        <f t="shared" si="264"/>
        <v>0</v>
      </c>
      <c r="AG257" s="48">
        <f t="shared" si="264"/>
        <v>0</v>
      </c>
      <c r="AH257" s="48">
        <f t="shared" si="264"/>
        <v>0</v>
      </c>
      <c r="AI257" s="48">
        <f t="shared" si="264"/>
        <v>0</v>
      </c>
      <c r="AJ257" s="48">
        <f t="shared" si="264"/>
        <v>0</v>
      </c>
      <c r="AK257" s="48">
        <f t="shared" si="264"/>
        <v>0</v>
      </c>
      <c r="AL257" s="48">
        <f t="shared" si="264"/>
        <v>0</v>
      </c>
      <c r="AM257" s="48">
        <f t="shared" si="264"/>
        <v>0</v>
      </c>
      <c r="AN257" s="9"/>
      <c r="AO257" s="9"/>
      <c r="AP257" s="9"/>
      <c r="AQ257" s="9"/>
      <c r="AR257" s="9"/>
      <c r="AS257" s="9"/>
      <c r="AT257" s="9"/>
      <c r="AU257" s="9"/>
      <c r="AV257" s="9"/>
      <c r="AW257" s="9"/>
      <c r="AX257" s="9"/>
      <c r="AY257" s="9"/>
      <c r="AZ257" s="9"/>
      <c r="BA257" s="9"/>
      <c r="BB257" s="9"/>
      <c r="BC257" s="9"/>
      <c r="BD257" s="9"/>
      <c r="BE257" s="9"/>
      <c r="BF257" s="9"/>
      <c r="BG257" s="9"/>
      <c r="BH257" s="9"/>
    </row>
    <row r="258" spans="1:60">
      <c r="A258" s="9"/>
      <c r="B258" s="9"/>
      <c r="C258" s="67" t="str">
        <f>IF(D258=1, "ERROR build year before start year", "")</f>
        <v/>
      </c>
      <c r="D258" s="73" t="str">
        <f>IF(AND(J269&gt;0,-J261&lt;INDEX(leadtimes,MATCH($B255,augnames,0))), 1, "flag")</f>
        <v>flag</v>
      </c>
      <c r="E258" s="68"/>
      <c r="F258" s="69"/>
      <c r="G258" s="9"/>
      <c r="H258" s="16"/>
      <c r="I258" s="9"/>
      <c r="J258" s="9"/>
      <c r="K258" s="9"/>
      <c r="L258" s="9"/>
      <c r="M258" s="9"/>
      <c r="N258" s="9"/>
      <c r="O258" s="9"/>
      <c r="P258" s="9"/>
      <c r="Q258" s="9"/>
      <c r="R258" s="9"/>
      <c r="S258" s="9"/>
      <c r="T258" s="9"/>
      <c r="U258" s="9"/>
      <c r="V258" s="9"/>
      <c r="W258" s="9"/>
      <c r="X258" s="9"/>
      <c r="Y258" s="9"/>
      <c r="Z258" s="9"/>
      <c r="AA258" s="9"/>
      <c r="AB258" s="9"/>
      <c r="AC258" s="9"/>
      <c r="AD258" s="9"/>
      <c r="AE258" s="9"/>
      <c r="AF258" s="9"/>
      <c r="AG258" s="9"/>
      <c r="AH258" s="9"/>
      <c r="AI258" s="9"/>
      <c r="AJ258" s="9"/>
      <c r="AK258" s="9"/>
      <c r="AL258" s="9"/>
      <c r="AM258" s="9"/>
      <c r="AN258" s="9"/>
      <c r="AO258" s="9"/>
      <c r="AP258" s="9"/>
      <c r="AQ258" s="9"/>
      <c r="AR258" s="9"/>
      <c r="AS258" s="9"/>
      <c r="AT258" s="9"/>
      <c r="AU258" s="9"/>
      <c r="AV258" s="9"/>
      <c r="AW258" s="9"/>
      <c r="AX258" s="9"/>
      <c r="AY258" s="9"/>
      <c r="AZ258" s="9"/>
      <c r="BA258" s="9"/>
      <c r="BB258" s="9"/>
      <c r="BC258" s="9"/>
      <c r="BD258" s="9"/>
      <c r="BE258" s="9"/>
      <c r="BF258" s="9"/>
      <c r="BG258" s="9"/>
      <c r="BH258" s="9"/>
    </row>
    <row r="259" spans="1:60">
      <c r="A259" s="9"/>
      <c r="B259" s="9"/>
      <c r="C259" s="70" t="s">
        <v>88</v>
      </c>
      <c r="D259" s="161"/>
      <c r="E259" s="70"/>
      <c r="F259" s="71"/>
      <c r="G259" s="70"/>
      <c r="H259" s="162"/>
      <c r="I259" s="72"/>
      <c r="J259" s="73">
        <f t="shared" ref="J259:AM259" si="265">IF(J257&gt;J165, 0, 1)</f>
        <v>1</v>
      </c>
      <c r="K259" s="73">
        <f t="shared" si="265"/>
        <v>1</v>
      </c>
      <c r="L259" s="73">
        <f t="shared" si="265"/>
        <v>1</v>
      </c>
      <c r="M259" s="73">
        <f t="shared" si="265"/>
        <v>1</v>
      </c>
      <c r="N259" s="73">
        <f t="shared" si="265"/>
        <v>1</v>
      </c>
      <c r="O259" s="73">
        <f t="shared" si="265"/>
        <v>1</v>
      </c>
      <c r="P259" s="73">
        <f t="shared" si="265"/>
        <v>1</v>
      </c>
      <c r="Q259" s="73">
        <f t="shared" si="265"/>
        <v>1</v>
      </c>
      <c r="R259" s="73">
        <f t="shared" si="265"/>
        <v>1</v>
      </c>
      <c r="S259" s="73">
        <f t="shared" si="265"/>
        <v>1</v>
      </c>
      <c r="T259" s="73">
        <f t="shared" si="265"/>
        <v>1</v>
      </c>
      <c r="U259" s="73">
        <f t="shared" si="265"/>
        <v>1</v>
      </c>
      <c r="V259" s="73">
        <f t="shared" si="265"/>
        <v>1</v>
      </c>
      <c r="W259" s="73">
        <f t="shared" si="265"/>
        <v>1</v>
      </c>
      <c r="X259" s="73">
        <f t="shared" si="265"/>
        <v>1</v>
      </c>
      <c r="Y259" s="73">
        <f t="shared" si="265"/>
        <v>1</v>
      </c>
      <c r="Z259" s="73">
        <f t="shared" si="265"/>
        <v>1</v>
      </c>
      <c r="AA259" s="73">
        <f t="shared" si="265"/>
        <v>1</v>
      </c>
      <c r="AB259" s="73">
        <f t="shared" si="265"/>
        <v>1</v>
      </c>
      <c r="AC259" s="73">
        <f t="shared" si="265"/>
        <v>1</v>
      </c>
      <c r="AD259" s="73">
        <f t="shared" si="265"/>
        <v>1</v>
      </c>
      <c r="AE259" s="73">
        <f t="shared" si="265"/>
        <v>1</v>
      </c>
      <c r="AF259" s="73">
        <f t="shared" si="265"/>
        <v>1</v>
      </c>
      <c r="AG259" s="73">
        <f t="shared" si="265"/>
        <v>1</v>
      </c>
      <c r="AH259" s="73">
        <f t="shared" si="265"/>
        <v>1</v>
      </c>
      <c r="AI259" s="73">
        <f t="shared" si="265"/>
        <v>1</v>
      </c>
      <c r="AJ259" s="73">
        <f t="shared" si="265"/>
        <v>1</v>
      </c>
      <c r="AK259" s="73">
        <f t="shared" si="265"/>
        <v>1</v>
      </c>
      <c r="AL259" s="73">
        <f t="shared" si="265"/>
        <v>1</v>
      </c>
      <c r="AM259" s="73">
        <f t="shared" si="265"/>
        <v>1</v>
      </c>
      <c r="AN259" s="73"/>
      <c r="AO259" s="73"/>
      <c r="AP259" s="73"/>
      <c r="AQ259" s="73"/>
      <c r="AR259" s="73"/>
      <c r="AS259" s="73"/>
      <c r="AT259" s="73"/>
      <c r="AU259" s="73"/>
      <c r="AV259" s="73"/>
      <c r="AW259" s="73"/>
      <c r="AX259" s="73"/>
      <c r="AY259" s="73"/>
      <c r="AZ259" s="73"/>
      <c r="BA259" s="73"/>
      <c r="BB259" s="73"/>
      <c r="BC259" s="73"/>
      <c r="BD259" s="73"/>
      <c r="BE259" s="73"/>
      <c r="BF259" s="73"/>
      <c r="BG259" s="73"/>
      <c r="BH259" s="73"/>
    </row>
    <row r="260" spans="1:60">
      <c r="A260" s="9"/>
      <c r="B260" s="9"/>
      <c r="C260" s="70" t="s">
        <v>89</v>
      </c>
      <c r="D260" s="161"/>
      <c r="E260" s="70"/>
      <c r="F260" s="71"/>
      <c r="G260" s="70"/>
      <c r="H260" s="162"/>
      <c r="I260" s="72"/>
      <c r="J260" s="74">
        <f>IF(SUM($J259:J259)=0,0,1)</f>
        <v>1</v>
      </c>
      <c r="K260" s="74">
        <f>IF(SUM($J259:K259)=0,0,1)</f>
        <v>1</v>
      </c>
      <c r="L260" s="74">
        <f>IF(SUM($J259:L259)=0,0,1)</f>
        <v>1</v>
      </c>
      <c r="M260" s="74">
        <f>IF(SUM($J259:M259)=0,0,1)</f>
        <v>1</v>
      </c>
      <c r="N260" s="74">
        <f>IF(SUM($J259:N259)=0,0,1)</f>
        <v>1</v>
      </c>
      <c r="O260" s="74">
        <f>IF(SUM($J259:O259)=0,0,1)</f>
        <v>1</v>
      </c>
      <c r="P260" s="74">
        <f>IF(SUM($J259:P259)=0,0,1)</f>
        <v>1</v>
      </c>
      <c r="Q260" s="74">
        <f>IF(SUM($J259:Q259)=0,0,1)</f>
        <v>1</v>
      </c>
      <c r="R260" s="74">
        <f>IF(SUM($J259:R259)=0,0,1)</f>
        <v>1</v>
      </c>
      <c r="S260" s="74">
        <f>IF(SUM($J259:S259)=0,0,1)</f>
        <v>1</v>
      </c>
      <c r="T260" s="74">
        <f>IF(SUM($J259:T259)=0,0,1)</f>
        <v>1</v>
      </c>
      <c r="U260" s="74">
        <f>IF(SUM($J259:U259)=0,0,1)</f>
        <v>1</v>
      </c>
      <c r="V260" s="74">
        <f>IF(SUM($J259:V259)=0,0,1)</f>
        <v>1</v>
      </c>
      <c r="W260" s="74">
        <f>IF(SUM($J259:W259)=0,0,1)</f>
        <v>1</v>
      </c>
      <c r="X260" s="74">
        <f>IF(SUM($J259:X259)=0,0,1)</f>
        <v>1</v>
      </c>
      <c r="Y260" s="74">
        <f>IF(SUM($J259:Y259)=0,0,1)</f>
        <v>1</v>
      </c>
      <c r="Z260" s="74">
        <f>IF(SUM($J259:Z259)=0,0,1)</f>
        <v>1</v>
      </c>
      <c r="AA260" s="74">
        <f>IF(SUM($J259:AA259)=0,0,1)</f>
        <v>1</v>
      </c>
      <c r="AB260" s="74">
        <f>IF(SUM($J259:AB259)=0,0,1)</f>
        <v>1</v>
      </c>
      <c r="AC260" s="74">
        <f>IF(SUM($J259:AC259)=0,0,1)</f>
        <v>1</v>
      </c>
      <c r="AD260" s="74">
        <f>IF(SUM($J259:AD259)=0,0,1)</f>
        <v>1</v>
      </c>
      <c r="AE260" s="74">
        <f>IF(SUM($J259:AE259)=0,0,1)</f>
        <v>1</v>
      </c>
      <c r="AF260" s="74">
        <f>IF(SUM($J259:AF259)=0,0,1)</f>
        <v>1</v>
      </c>
      <c r="AG260" s="74">
        <f>IF(SUM($J259:AG259)=0,0,1)</f>
        <v>1</v>
      </c>
      <c r="AH260" s="74">
        <f>IF(SUM($J259:AH259)=0,0,1)</f>
        <v>1</v>
      </c>
      <c r="AI260" s="74">
        <f>IF(SUM($J259:AI259)=0,0,1)</f>
        <v>1</v>
      </c>
      <c r="AJ260" s="74">
        <f>IF(SUM($J259:AJ259)=0,0,1)</f>
        <v>1</v>
      </c>
      <c r="AK260" s="74">
        <f>IF(SUM($J259:AK259)=0,0,1)</f>
        <v>1</v>
      </c>
      <c r="AL260" s="74">
        <f>IF(SUM($J259:AL259)=0,0,1)</f>
        <v>1</v>
      </c>
      <c r="AM260" s="74">
        <f>IF(SUM($J259:AM259)=0,0,1)</f>
        <v>1</v>
      </c>
      <c r="AN260" s="74"/>
      <c r="AO260" s="74"/>
      <c r="AP260" s="74"/>
      <c r="AQ260" s="74"/>
      <c r="AR260" s="74"/>
      <c r="AS260" s="74"/>
      <c r="AT260" s="74"/>
      <c r="AU260" s="74"/>
      <c r="AV260" s="74"/>
      <c r="AW260" s="74"/>
      <c r="AX260" s="74"/>
      <c r="AY260" s="74"/>
      <c r="AZ260" s="74"/>
      <c r="BA260" s="74"/>
      <c r="BB260" s="74"/>
      <c r="BC260" s="74"/>
      <c r="BD260" s="74"/>
      <c r="BE260" s="75"/>
      <c r="BF260" s="75"/>
      <c r="BG260" s="75"/>
      <c r="BH260" s="75"/>
    </row>
    <row r="261" spans="1:60" ht="17.25" customHeight="1">
      <c r="A261" s="9"/>
      <c r="B261" s="9"/>
      <c r="C261" s="70" t="s">
        <v>90</v>
      </c>
      <c r="D261" s="161"/>
      <c r="E261" s="70"/>
      <c r="F261" s="71"/>
      <c r="G261" s="70"/>
      <c r="H261" s="162"/>
      <c r="I261" s="72"/>
      <c r="J261" s="74">
        <f t="shared" ref="J261" si="266">IF($AM260=0,0,IF(AND(J260=0,J259=0),K261-1,0))</f>
        <v>0</v>
      </c>
      <c r="K261" s="74">
        <f t="shared" ref="K261" si="267">IF($AM260=0,0,IF(AND(K260=0,K259=0),L261-1,0))</f>
        <v>0</v>
      </c>
      <c r="L261" s="74">
        <f t="shared" ref="L261" si="268">IF($AM260=0,0,IF(AND(L260=0,L259=0),M261-1,0))</f>
        <v>0</v>
      </c>
      <c r="M261" s="74">
        <f t="shared" ref="M261" si="269">IF($AM260=0,0,IF(AND(M260=0,M259=0),N261-1,0))</f>
        <v>0</v>
      </c>
      <c r="N261" s="74">
        <f t="shared" ref="N261" si="270">IF($AM260=0,0,IF(AND(N260=0,N259=0),O261-1,0))</f>
        <v>0</v>
      </c>
      <c r="O261" s="74">
        <f t="shared" ref="O261" si="271">IF($AM260=0,0,IF(AND(O260=0,O259=0),P261-1,0))</f>
        <v>0</v>
      </c>
      <c r="P261" s="74">
        <f t="shared" ref="P261" si="272">IF($AM260=0,0,IF(AND(P260=0,P259=0),Q261-1,0))</f>
        <v>0</v>
      </c>
      <c r="Q261" s="74">
        <f t="shared" ref="Q261" si="273">IF($AM260=0,0,IF(AND(Q260=0,Q259=0),R261-1,0))</f>
        <v>0</v>
      </c>
      <c r="R261" s="74">
        <f t="shared" ref="R261" si="274">IF($AM260=0,0,IF(AND(R260=0,R259=0),S261-1,0))</f>
        <v>0</v>
      </c>
      <c r="S261" s="74">
        <f t="shared" ref="S261" si="275">IF($AM260=0,0,IF(AND(S260=0,S259=0),T261-1,0))</f>
        <v>0</v>
      </c>
      <c r="T261" s="74">
        <f t="shared" ref="T261" si="276">IF($AM260=0,0,IF(AND(T260=0,T259=0),U261-1,0))</f>
        <v>0</v>
      </c>
      <c r="U261" s="74">
        <f t="shared" ref="U261" si="277">IF($AM260=0,0,IF(AND(U260=0,U259=0),V261-1,0))</f>
        <v>0</v>
      </c>
      <c r="V261" s="74">
        <f t="shared" ref="V261" si="278">IF($AM260=0,0,IF(AND(V260=0,V259=0),W261-1,0))</f>
        <v>0</v>
      </c>
      <c r="W261" s="74">
        <f t="shared" ref="W261" si="279">IF($AM260=0,0,IF(AND(W260=0,W259=0),X261-1,0))</f>
        <v>0</v>
      </c>
      <c r="X261" s="74">
        <f t="shared" ref="X261" si="280">IF($AM260=0,0,IF(AND(X260=0,X259=0),Y261-1,0))</f>
        <v>0</v>
      </c>
      <c r="Y261" s="74">
        <f t="shared" ref="Y261" si="281">IF($AM260=0,0,IF(AND(Y260=0,Y259=0),Z261-1,0))</f>
        <v>0</v>
      </c>
      <c r="Z261" s="74">
        <f t="shared" ref="Z261" si="282">IF($AM260=0,0,IF(AND(Z260=0,Z259=0),AA261-1,0))</f>
        <v>0</v>
      </c>
      <c r="AA261" s="74">
        <f t="shared" ref="AA261" si="283">IF($AM260=0,0,IF(AND(AA260=0,AA259=0),AB261-1,0))</f>
        <v>0</v>
      </c>
      <c r="AB261" s="74">
        <f t="shared" ref="AB261" si="284">IF($AM260=0,0,IF(AND(AB260=0,AB259=0),AC261-1,0))</f>
        <v>0</v>
      </c>
      <c r="AC261" s="74">
        <f t="shared" ref="AC261" si="285">IF($AM260=0,0,IF(AND(AC260=0,AC259=0),AD261-1,0))</f>
        <v>0</v>
      </c>
      <c r="AD261" s="74">
        <f t="shared" ref="AD261" si="286">IF($AM260=0,0,IF(AND(AD260=0,AD259=0),AE261-1,0))</f>
        <v>0</v>
      </c>
      <c r="AE261" s="74">
        <f t="shared" ref="AE261" si="287">IF($AM260=0,0,IF(AND(AE260=0,AE259=0),AF261-1,0))</f>
        <v>0</v>
      </c>
      <c r="AF261" s="74">
        <f t="shared" ref="AF261" si="288">IF($AM260=0,0,IF(AND(AF260=0,AF259=0),AG261-1,0))</f>
        <v>0</v>
      </c>
      <c r="AG261" s="74">
        <f t="shared" ref="AG261" si="289">IF($AM260=0,0,IF(AND(AG260=0,AG259=0),AH261-1,0))</f>
        <v>0</v>
      </c>
      <c r="AH261" s="74">
        <f t="shared" ref="AH261" si="290">IF($AM260=0,0,IF(AND(AH260=0,AH259=0),AI261-1,0))</f>
        <v>0</v>
      </c>
      <c r="AI261" s="74">
        <f t="shared" ref="AI261" si="291">IF($AM260=0,0,IF(AND(AI260=0,AI259=0),AJ261-1,0))</f>
        <v>0</v>
      </c>
      <c r="AJ261" s="74">
        <f t="shared" ref="AJ261" si="292">IF($AM260=0,0,IF(AND(AJ260=0,AJ259=0),AK261-1,0))</f>
        <v>0</v>
      </c>
      <c r="AK261" s="74">
        <f t="shared" ref="AK261" si="293">IF($AM260=0,0,IF(AND(AK260=0,AK259=0),AL261-1,0))</f>
        <v>0</v>
      </c>
      <c r="AL261" s="74">
        <f t="shared" ref="AL261" si="294">IF($AM260=0,0,IF(AND(AL260=0,AL259=0),AM261-1,0))</f>
        <v>0</v>
      </c>
      <c r="AM261" s="74">
        <f t="shared" ref="AM261" si="295">IF($AM260=0,0,IF(AND(AM260=0,AM259=0),AN261-1,0))</f>
        <v>0</v>
      </c>
      <c r="AN261" s="74"/>
      <c r="AO261" s="74"/>
      <c r="AP261" s="74"/>
      <c r="AQ261" s="74"/>
      <c r="AR261" s="74"/>
      <c r="AS261" s="74"/>
      <c r="AT261" s="74"/>
      <c r="AU261" s="74"/>
      <c r="AV261" s="74"/>
      <c r="AW261" s="74"/>
      <c r="AX261" s="74"/>
      <c r="AY261" s="74"/>
      <c r="AZ261" s="74"/>
      <c r="BA261" s="74"/>
      <c r="BB261" s="74"/>
      <c r="BC261" s="74"/>
      <c r="BD261" s="74"/>
      <c r="BE261" s="75"/>
      <c r="BF261" s="75"/>
      <c r="BG261" s="75"/>
      <c r="BH261" s="75"/>
    </row>
    <row r="262" spans="1:60">
      <c r="A262" s="9"/>
      <c r="B262" s="9"/>
      <c r="C262" s="70" t="s">
        <v>91</v>
      </c>
      <c r="D262" s="161"/>
      <c r="E262" s="70"/>
      <c r="F262" s="71"/>
      <c r="G262" s="70"/>
      <c r="H262" s="162"/>
      <c r="I262" s="72"/>
      <c r="J262" s="74">
        <f t="shared" ref="J262:AM262" si="296">IF(ABS(J261)=INDEX(leadtimes,MATCH($B255,augnames,0),1),1,0)</f>
        <v>1</v>
      </c>
      <c r="K262" s="74">
        <f t="shared" si="296"/>
        <v>1</v>
      </c>
      <c r="L262" s="74">
        <f t="shared" si="296"/>
        <v>1</v>
      </c>
      <c r="M262" s="74">
        <f t="shared" si="296"/>
        <v>1</v>
      </c>
      <c r="N262" s="74">
        <f t="shared" si="296"/>
        <v>1</v>
      </c>
      <c r="O262" s="74">
        <f t="shared" si="296"/>
        <v>1</v>
      </c>
      <c r="P262" s="74">
        <f t="shared" si="296"/>
        <v>1</v>
      </c>
      <c r="Q262" s="74">
        <f t="shared" si="296"/>
        <v>1</v>
      </c>
      <c r="R262" s="74">
        <f t="shared" si="296"/>
        <v>1</v>
      </c>
      <c r="S262" s="74">
        <f t="shared" si="296"/>
        <v>1</v>
      </c>
      <c r="T262" s="74">
        <f t="shared" si="296"/>
        <v>1</v>
      </c>
      <c r="U262" s="74">
        <f t="shared" si="296"/>
        <v>1</v>
      </c>
      <c r="V262" s="74">
        <f t="shared" si="296"/>
        <v>1</v>
      </c>
      <c r="W262" s="74">
        <f t="shared" si="296"/>
        <v>1</v>
      </c>
      <c r="X262" s="74">
        <f t="shared" si="296"/>
        <v>1</v>
      </c>
      <c r="Y262" s="74">
        <f t="shared" si="296"/>
        <v>1</v>
      </c>
      <c r="Z262" s="74">
        <f t="shared" si="296"/>
        <v>1</v>
      </c>
      <c r="AA262" s="74">
        <f t="shared" si="296"/>
        <v>1</v>
      </c>
      <c r="AB262" s="74">
        <f t="shared" si="296"/>
        <v>1</v>
      </c>
      <c r="AC262" s="74">
        <f t="shared" si="296"/>
        <v>1</v>
      </c>
      <c r="AD262" s="74">
        <f t="shared" si="296"/>
        <v>1</v>
      </c>
      <c r="AE262" s="74">
        <f t="shared" si="296"/>
        <v>1</v>
      </c>
      <c r="AF262" s="74">
        <f t="shared" si="296"/>
        <v>1</v>
      </c>
      <c r="AG262" s="74">
        <f t="shared" si="296"/>
        <v>1</v>
      </c>
      <c r="AH262" s="74">
        <f t="shared" si="296"/>
        <v>1</v>
      </c>
      <c r="AI262" s="74">
        <f t="shared" si="296"/>
        <v>1</v>
      </c>
      <c r="AJ262" s="74">
        <f t="shared" si="296"/>
        <v>1</v>
      </c>
      <c r="AK262" s="74">
        <f t="shared" si="296"/>
        <v>1</v>
      </c>
      <c r="AL262" s="74">
        <f t="shared" si="296"/>
        <v>1</v>
      </c>
      <c r="AM262" s="74">
        <f t="shared" si="296"/>
        <v>1</v>
      </c>
      <c r="AN262" s="74"/>
      <c r="AO262" s="74"/>
      <c r="AP262" s="74"/>
      <c r="AQ262" s="74"/>
      <c r="AR262" s="74"/>
      <c r="AS262" s="74"/>
      <c r="AT262" s="74"/>
      <c r="AU262" s="74"/>
      <c r="AV262" s="74"/>
      <c r="AW262" s="74"/>
      <c r="AX262" s="74"/>
      <c r="AY262" s="74"/>
      <c r="AZ262" s="74"/>
      <c r="BA262" s="74"/>
      <c r="BB262" s="74"/>
      <c r="BC262" s="74"/>
      <c r="BD262" s="74"/>
      <c r="BE262" s="75"/>
      <c r="BF262" s="75"/>
      <c r="BG262" s="75"/>
      <c r="BH262" s="75"/>
    </row>
    <row r="263" spans="1:60">
      <c r="A263" s="9"/>
      <c r="B263" s="9"/>
      <c r="C263" s="70" t="s">
        <v>92</v>
      </c>
      <c r="D263" s="161"/>
      <c r="E263" s="70"/>
      <c r="F263" s="71"/>
      <c r="G263" s="70"/>
      <c r="H263" s="162"/>
      <c r="I263" s="72"/>
      <c r="J263" s="74">
        <f>IF(SUM($J262:J262)=1,1,0)+I263</f>
        <v>1</v>
      </c>
      <c r="K263" s="74">
        <f>IF(SUM($J262:K262)=1,1,0)+J263</f>
        <v>1</v>
      </c>
      <c r="L263" s="74">
        <f>IF(SUM($J262:L262)=1,1,0)+K263</f>
        <v>1</v>
      </c>
      <c r="M263" s="74">
        <f>IF(SUM($J262:M262)=1,1,0)+L263</f>
        <v>1</v>
      </c>
      <c r="N263" s="74">
        <f>IF(SUM($J262:N262)=1,1,0)+M263</f>
        <v>1</v>
      </c>
      <c r="O263" s="74">
        <f>IF(SUM($J262:O262)=1,1,0)+N263</f>
        <v>1</v>
      </c>
      <c r="P263" s="74">
        <f>IF(SUM($J262:P262)=1,1,0)+O263</f>
        <v>1</v>
      </c>
      <c r="Q263" s="74">
        <f>IF(SUM($J262:Q262)=1,1,0)+P263</f>
        <v>1</v>
      </c>
      <c r="R263" s="74">
        <f>IF(SUM($J262:R262)=1,1,0)+Q263</f>
        <v>1</v>
      </c>
      <c r="S263" s="74">
        <f>IF(SUM($J262:S262)=1,1,0)+R263</f>
        <v>1</v>
      </c>
      <c r="T263" s="74">
        <f>IF(SUM($J262:T262)=1,1,0)+S263</f>
        <v>1</v>
      </c>
      <c r="U263" s="74">
        <f>IF(SUM($J262:U262)=1,1,0)+T263</f>
        <v>1</v>
      </c>
      <c r="V263" s="74">
        <f>IF(SUM($J262:V262)=1,1,0)+U263</f>
        <v>1</v>
      </c>
      <c r="W263" s="74">
        <f>IF(SUM($J262:W262)=1,1,0)+V263</f>
        <v>1</v>
      </c>
      <c r="X263" s="74">
        <f>IF(SUM($J262:X262)=1,1,0)+W263</f>
        <v>1</v>
      </c>
      <c r="Y263" s="74">
        <f>IF(SUM($J262:Y262)=1,1,0)+X263</f>
        <v>1</v>
      </c>
      <c r="Z263" s="74">
        <f>IF(SUM($J262:Z262)=1,1,0)+Y263</f>
        <v>1</v>
      </c>
      <c r="AA263" s="74">
        <f>IF(SUM($J262:AA262)=1,1,0)+Z263</f>
        <v>1</v>
      </c>
      <c r="AB263" s="74">
        <f>IF(SUM($J262:AB262)=1,1,0)+AA263</f>
        <v>1</v>
      </c>
      <c r="AC263" s="74">
        <f>IF(SUM($J262:AC262)=1,1,0)+AB263</f>
        <v>1</v>
      </c>
      <c r="AD263" s="74">
        <f>IF(SUM($J262:AD262)=1,1,0)+AC263</f>
        <v>1</v>
      </c>
      <c r="AE263" s="74">
        <f>IF(SUM($J262:AE262)=1,1,0)+AD263</f>
        <v>1</v>
      </c>
      <c r="AF263" s="74">
        <f>IF(SUM($J262:AF262)=1,1,0)+AE263</f>
        <v>1</v>
      </c>
      <c r="AG263" s="74">
        <f>IF(SUM($J262:AG262)=1,1,0)+AF263</f>
        <v>1</v>
      </c>
      <c r="AH263" s="74">
        <f>IF(SUM($J262:AH262)=1,1,0)+AG263</f>
        <v>1</v>
      </c>
      <c r="AI263" s="74">
        <f>IF(SUM($J262:AI262)=1,1,0)+AH263</f>
        <v>1</v>
      </c>
      <c r="AJ263" s="74">
        <f>IF(SUM($J262:AJ262)=1,1,0)+AI263</f>
        <v>1</v>
      </c>
      <c r="AK263" s="74">
        <f>IF(SUM($J262:AK262)=1,1,0)+AJ263</f>
        <v>1</v>
      </c>
      <c r="AL263" s="74">
        <f>IF(SUM($J262:AL262)=1,1,0)+AK263</f>
        <v>1</v>
      </c>
      <c r="AM263" s="74">
        <f>IF(SUM($J262:AM262)=1,1,0)+AL263</f>
        <v>1</v>
      </c>
      <c r="AN263" s="74"/>
      <c r="AO263" s="74"/>
      <c r="AP263" s="74"/>
      <c r="AQ263" s="74"/>
      <c r="AR263" s="74"/>
      <c r="AS263" s="74"/>
      <c r="AT263" s="74"/>
      <c r="AU263" s="74"/>
      <c r="AV263" s="74"/>
      <c r="AW263" s="74"/>
      <c r="AX263" s="74"/>
      <c r="AY263" s="74"/>
      <c r="AZ263" s="74"/>
      <c r="BA263" s="74"/>
      <c r="BB263" s="74"/>
      <c r="BC263" s="74"/>
      <c r="BD263" s="74"/>
      <c r="BE263" s="75"/>
      <c r="BF263" s="75"/>
      <c r="BG263" s="75"/>
      <c r="BH263" s="75"/>
    </row>
    <row r="264" spans="1:60" ht="15.65" customHeight="1">
      <c r="A264" s="9"/>
      <c r="B264" s="9"/>
      <c r="C264" s="70" t="s">
        <v>93</v>
      </c>
      <c r="D264" s="162"/>
      <c r="E264" s="72"/>
      <c r="F264" s="76"/>
      <c r="G264" s="72"/>
      <c r="H264" s="162"/>
      <c r="I264" s="72"/>
      <c r="J264" s="73">
        <f>SUM($J259:J259)</f>
        <v>1</v>
      </c>
      <c r="K264" s="73">
        <f>SUM($J259:K259)</f>
        <v>2</v>
      </c>
      <c r="L264" s="73">
        <f>SUM($J259:L259)</f>
        <v>3</v>
      </c>
      <c r="M264" s="73">
        <f>SUM($J259:M259)</f>
        <v>4</v>
      </c>
      <c r="N264" s="73">
        <f>SUM($J259:N259)</f>
        <v>5</v>
      </c>
      <c r="O264" s="73">
        <f>SUM($J259:O259)</f>
        <v>6</v>
      </c>
      <c r="P264" s="73">
        <f>SUM($J259:P259)</f>
        <v>7</v>
      </c>
      <c r="Q264" s="73">
        <f>SUM($J259:Q259)</f>
        <v>8</v>
      </c>
      <c r="R264" s="73">
        <f>SUM($J259:R259)</f>
        <v>9</v>
      </c>
      <c r="S264" s="73">
        <f>SUM($J259:S259)</f>
        <v>10</v>
      </c>
      <c r="T264" s="73">
        <f>SUM($J259:T259)</f>
        <v>11</v>
      </c>
      <c r="U264" s="73">
        <f>SUM($J259:U259)</f>
        <v>12</v>
      </c>
      <c r="V264" s="73">
        <f>SUM($J259:V259)</f>
        <v>13</v>
      </c>
      <c r="W264" s="73">
        <f>SUM($J259:W259)</f>
        <v>14</v>
      </c>
      <c r="X264" s="73">
        <f>SUM($J259:X259)</f>
        <v>15</v>
      </c>
      <c r="Y264" s="73">
        <f>SUM($J259:Y259)</f>
        <v>16</v>
      </c>
      <c r="Z264" s="73">
        <f>SUM($J259:Z259)</f>
        <v>17</v>
      </c>
      <c r="AA264" s="73">
        <f>SUM($J259:AA259)</f>
        <v>18</v>
      </c>
      <c r="AB264" s="73">
        <f>SUM($J259:AB259)</f>
        <v>19</v>
      </c>
      <c r="AC264" s="73">
        <f>SUM($J259:AC259)</f>
        <v>20</v>
      </c>
      <c r="AD264" s="73">
        <f>SUM($J259:AD259)</f>
        <v>21</v>
      </c>
      <c r="AE264" s="73">
        <f>SUM($J259:AE259)</f>
        <v>22</v>
      </c>
      <c r="AF264" s="73">
        <f>SUM($J259:AF259)</f>
        <v>23</v>
      </c>
      <c r="AG264" s="73">
        <f>SUM($J259:AG259)</f>
        <v>24</v>
      </c>
      <c r="AH264" s="73">
        <f>SUM($J259:AH259)</f>
        <v>25</v>
      </c>
      <c r="AI264" s="73">
        <f>SUM($J259:AI259)</f>
        <v>26</v>
      </c>
      <c r="AJ264" s="73">
        <f>SUM($J259:AJ259)</f>
        <v>27</v>
      </c>
      <c r="AK264" s="73">
        <f>SUM($J259:AK259)</f>
        <v>28</v>
      </c>
      <c r="AL264" s="73">
        <f>SUM($J259:AL259)</f>
        <v>29</v>
      </c>
      <c r="AM264" s="73">
        <f>SUM($J259:AM259)</f>
        <v>30</v>
      </c>
      <c r="AN264" s="73"/>
      <c r="AO264" s="73"/>
      <c r="AP264" s="73"/>
      <c r="AQ264" s="73"/>
      <c r="AR264" s="73"/>
      <c r="AS264" s="73"/>
      <c r="AT264" s="73"/>
      <c r="AU264" s="73"/>
      <c r="AV264" s="73"/>
      <c r="AW264" s="73"/>
      <c r="AX264" s="73"/>
      <c r="AY264" s="73"/>
      <c r="AZ264" s="73"/>
      <c r="BA264" s="73"/>
      <c r="BB264" s="73"/>
      <c r="BC264" s="73"/>
      <c r="BD264" s="73"/>
      <c r="BE264" s="73"/>
      <c r="BF264" s="73"/>
      <c r="BG264" s="73"/>
      <c r="BH264" s="73"/>
    </row>
    <row r="265" spans="1:60" ht="15.65" customHeight="1">
      <c r="A265" s="9"/>
      <c r="B265" s="9"/>
      <c r="C265" s="70" t="s">
        <v>94</v>
      </c>
      <c r="D265" s="162"/>
      <c r="E265" s="72"/>
      <c r="F265" s="76"/>
      <c r="G265" s="72"/>
      <c r="H265" s="162"/>
      <c r="I265" s="72"/>
      <c r="J265" s="73">
        <f t="shared" ref="J265:AM265" si="297">IF(J264&gt;INDEX(assetlives, MATCH($B255, augnames, 0)), 0, 1)</f>
        <v>0</v>
      </c>
      <c r="K265" s="73">
        <f t="shared" si="297"/>
        <v>0</v>
      </c>
      <c r="L265" s="73">
        <f t="shared" si="297"/>
        <v>0</v>
      </c>
      <c r="M265" s="73">
        <f t="shared" si="297"/>
        <v>0</v>
      </c>
      <c r="N265" s="73">
        <f t="shared" si="297"/>
        <v>0</v>
      </c>
      <c r="O265" s="73">
        <f t="shared" si="297"/>
        <v>0</v>
      </c>
      <c r="P265" s="73">
        <f t="shared" si="297"/>
        <v>0</v>
      </c>
      <c r="Q265" s="73">
        <f t="shared" si="297"/>
        <v>0</v>
      </c>
      <c r="R265" s="73">
        <f t="shared" si="297"/>
        <v>0</v>
      </c>
      <c r="S265" s="73">
        <f t="shared" si="297"/>
        <v>0</v>
      </c>
      <c r="T265" s="73">
        <f t="shared" si="297"/>
        <v>0</v>
      </c>
      <c r="U265" s="73">
        <f t="shared" si="297"/>
        <v>0</v>
      </c>
      <c r="V265" s="73">
        <f t="shared" si="297"/>
        <v>0</v>
      </c>
      <c r="W265" s="73">
        <f t="shared" si="297"/>
        <v>0</v>
      </c>
      <c r="X265" s="73">
        <f t="shared" si="297"/>
        <v>0</v>
      </c>
      <c r="Y265" s="73">
        <f t="shared" si="297"/>
        <v>0</v>
      </c>
      <c r="Z265" s="73">
        <f t="shared" si="297"/>
        <v>0</v>
      </c>
      <c r="AA265" s="73">
        <f t="shared" si="297"/>
        <v>0</v>
      </c>
      <c r="AB265" s="73">
        <f t="shared" si="297"/>
        <v>0</v>
      </c>
      <c r="AC265" s="73">
        <f t="shared" si="297"/>
        <v>0</v>
      </c>
      <c r="AD265" s="73">
        <f t="shared" si="297"/>
        <v>0</v>
      </c>
      <c r="AE265" s="73">
        <f t="shared" si="297"/>
        <v>0</v>
      </c>
      <c r="AF265" s="73">
        <f t="shared" si="297"/>
        <v>0</v>
      </c>
      <c r="AG265" s="73">
        <f t="shared" si="297"/>
        <v>0</v>
      </c>
      <c r="AH265" s="73">
        <f t="shared" si="297"/>
        <v>0</v>
      </c>
      <c r="AI265" s="73">
        <f t="shared" si="297"/>
        <v>0</v>
      </c>
      <c r="AJ265" s="73">
        <f t="shared" si="297"/>
        <v>0</v>
      </c>
      <c r="AK265" s="73">
        <f t="shared" si="297"/>
        <v>0</v>
      </c>
      <c r="AL265" s="73">
        <f t="shared" si="297"/>
        <v>0</v>
      </c>
      <c r="AM265" s="73">
        <f t="shared" si="297"/>
        <v>0</v>
      </c>
      <c r="AN265" s="73"/>
      <c r="AO265" s="73"/>
      <c r="AP265" s="73"/>
      <c r="AQ265" s="73"/>
      <c r="AR265" s="73"/>
      <c r="AS265" s="73"/>
      <c r="AT265" s="73"/>
      <c r="AU265" s="73"/>
      <c r="AV265" s="73"/>
      <c r="AW265" s="73"/>
      <c r="AX265" s="73"/>
      <c r="AY265" s="73"/>
      <c r="AZ265" s="73"/>
      <c r="BA265" s="73"/>
      <c r="BB265" s="73"/>
      <c r="BC265" s="73"/>
      <c r="BD265" s="73"/>
      <c r="BE265" s="73"/>
      <c r="BF265" s="73"/>
      <c r="BG265" s="73"/>
      <c r="BH265" s="73"/>
    </row>
    <row r="266" spans="1:60">
      <c r="A266" s="9"/>
      <c r="B266" s="9"/>
      <c r="C266" s="70" t="s">
        <v>95</v>
      </c>
      <c r="D266" s="161"/>
      <c r="E266" s="70"/>
      <c r="F266" s="71"/>
      <c r="G266" s="70"/>
      <c r="H266" s="162"/>
      <c r="I266" s="72"/>
      <c r="J266" s="74">
        <f>IF(J$7&lt;=ModelFyEnd, 1, 0)</f>
        <v>1</v>
      </c>
      <c r="K266" s="74">
        <f t="shared" ref="K266:AM266" si="298">IF(K$7&lt;=ModelFyEnd, 1, 0)</f>
        <v>1</v>
      </c>
      <c r="L266" s="74">
        <f t="shared" si="298"/>
        <v>1</v>
      </c>
      <c r="M266" s="74">
        <f t="shared" si="298"/>
        <v>1</v>
      </c>
      <c r="N266" s="74">
        <f t="shared" si="298"/>
        <v>1</v>
      </c>
      <c r="O266" s="74">
        <f t="shared" si="298"/>
        <v>1</v>
      </c>
      <c r="P266" s="74">
        <f t="shared" si="298"/>
        <v>1</v>
      </c>
      <c r="Q266" s="74">
        <f t="shared" si="298"/>
        <v>1</v>
      </c>
      <c r="R266" s="74">
        <f t="shared" si="298"/>
        <v>1</v>
      </c>
      <c r="S266" s="74">
        <f t="shared" si="298"/>
        <v>1</v>
      </c>
      <c r="T266" s="74">
        <f t="shared" si="298"/>
        <v>1</v>
      </c>
      <c r="U266" s="74">
        <f t="shared" si="298"/>
        <v>1</v>
      </c>
      <c r="V266" s="74">
        <f t="shared" si="298"/>
        <v>1</v>
      </c>
      <c r="W266" s="74">
        <f t="shared" si="298"/>
        <v>1</v>
      </c>
      <c r="X266" s="74">
        <f t="shared" si="298"/>
        <v>1</v>
      </c>
      <c r="Y266" s="74">
        <f t="shared" si="298"/>
        <v>1</v>
      </c>
      <c r="Z266" s="74">
        <f t="shared" si="298"/>
        <v>1</v>
      </c>
      <c r="AA266" s="74">
        <f t="shared" si="298"/>
        <v>1</v>
      </c>
      <c r="AB266" s="74">
        <f t="shared" si="298"/>
        <v>1</v>
      </c>
      <c r="AC266" s="74">
        <f t="shared" si="298"/>
        <v>1</v>
      </c>
      <c r="AD266" s="74">
        <f t="shared" si="298"/>
        <v>1</v>
      </c>
      <c r="AE266" s="74">
        <f t="shared" si="298"/>
        <v>1</v>
      </c>
      <c r="AF266" s="74">
        <f t="shared" si="298"/>
        <v>1</v>
      </c>
      <c r="AG266" s="74">
        <f t="shared" si="298"/>
        <v>1</v>
      </c>
      <c r="AH266" s="74">
        <f t="shared" si="298"/>
        <v>1</v>
      </c>
      <c r="AI266" s="74">
        <f t="shared" si="298"/>
        <v>1</v>
      </c>
      <c r="AJ266" s="74">
        <f t="shared" si="298"/>
        <v>1</v>
      </c>
      <c r="AK266" s="74">
        <f t="shared" si="298"/>
        <v>1</v>
      </c>
      <c r="AL266" s="74">
        <f t="shared" si="298"/>
        <v>1</v>
      </c>
      <c r="AM266" s="74">
        <f t="shared" si="298"/>
        <v>1</v>
      </c>
      <c r="AN266" s="74"/>
      <c r="AO266" s="74"/>
      <c r="AP266" s="74"/>
      <c r="AQ266" s="74"/>
      <c r="AR266" s="74"/>
      <c r="AS266" s="74"/>
      <c r="AT266" s="74"/>
      <c r="AU266" s="74"/>
      <c r="AV266" s="74"/>
      <c r="AW266" s="74"/>
      <c r="AX266" s="74"/>
      <c r="AY266" s="74"/>
      <c r="AZ266" s="74"/>
      <c r="BA266" s="74"/>
      <c r="BB266" s="74"/>
      <c r="BC266" s="74"/>
      <c r="BD266" s="74"/>
      <c r="BE266" s="75"/>
      <c r="BF266" s="75"/>
      <c r="BG266" s="75"/>
      <c r="BH266" s="75"/>
    </row>
    <row r="267" spans="1:60">
      <c r="A267" s="9"/>
      <c r="B267" s="9"/>
      <c r="C267" s="9"/>
      <c r="D267" s="16"/>
      <c r="E267" s="9"/>
      <c r="F267" s="34"/>
      <c r="G267" s="9"/>
      <c r="H267" s="16"/>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c r="AY267" s="9"/>
      <c r="AZ267" s="9"/>
      <c r="BA267" s="9"/>
      <c r="BB267" s="9"/>
      <c r="BC267" s="9"/>
      <c r="BD267" s="9"/>
      <c r="BE267" s="9"/>
      <c r="BF267" s="9"/>
      <c r="BG267" s="9"/>
      <c r="BH267" s="9"/>
    </row>
    <row r="268" spans="1:60">
      <c r="A268" s="9"/>
      <c r="B268" s="9"/>
      <c r="C268" s="9" t="s">
        <v>96</v>
      </c>
      <c r="D268" s="16" t="s">
        <v>80</v>
      </c>
      <c r="E268" s="9"/>
      <c r="F268" s="76" t="s">
        <v>97</v>
      </c>
      <c r="G268" s="9"/>
      <c r="H268" s="16"/>
      <c r="I268" s="9"/>
      <c r="J268" s="45">
        <f t="shared" ref="J268:AM268" si="299">IF(J260=1, INDEX(yieldnew, MATCH($B255, augnames, 0)), 0)*J265</f>
        <v>0</v>
      </c>
      <c r="K268" s="45">
        <f t="shared" si="299"/>
        <v>0</v>
      </c>
      <c r="L268" s="45">
        <f t="shared" si="299"/>
        <v>0</v>
      </c>
      <c r="M268" s="45">
        <f t="shared" si="299"/>
        <v>0</v>
      </c>
      <c r="N268" s="45">
        <f t="shared" si="299"/>
        <v>0</v>
      </c>
      <c r="O268" s="45">
        <f t="shared" si="299"/>
        <v>0</v>
      </c>
      <c r="P268" s="45">
        <f t="shared" si="299"/>
        <v>0</v>
      </c>
      <c r="Q268" s="45">
        <f t="shared" si="299"/>
        <v>0</v>
      </c>
      <c r="R268" s="45">
        <f t="shared" si="299"/>
        <v>0</v>
      </c>
      <c r="S268" s="45">
        <f t="shared" si="299"/>
        <v>0</v>
      </c>
      <c r="T268" s="45">
        <f t="shared" si="299"/>
        <v>0</v>
      </c>
      <c r="U268" s="45">
        <f t="shared" si="299"/>
        <v>0</v>
      </c>
      <c r="V268" s="45">
        <f t="shared" si="299"/>
        <v>0</v>
      </c>
      <c r="W268" s="45">
        <f t="shared" si="299"/>
        <v>0</v>
      </c>
      <c r="X268" s="45">
        <f t="shared" si="299"/>
        <v>0</v>
      </c>
      <c r="Y268" s="45">
        <f t="shared" si="299"/>
        <v>0</v>
      </c>
      <c r="Z268" s="45">
        <f t="shared" si="299"/>
        <v>0</v>
      </c>
      <c r="AA268" s="45">
        <f t="shared" si="299"/>
        <v>0</v>
      </c>
      <c r="AB268" s="45">
        <f t="shared" si="299"/>
        <v>0</v>
      </c>
      <c r="AC268" s="45">
        <f t="shared" si="299"/>
        <v>0</v>
      </c>
      <c r="AD268" s="45">
        <f t="shared" si="299"/>
        <v>0</v>
      </c>
      <c r="AE268" s="45">
        <f t="shared" si="299"/>
        <v>0</v>
      </c>
      <c r="AF268" s="45">
        <f t="shared" si="299"/>
        <v>0</v>
      </c>
      <c r="AG268" s="45">
        <f t="shared" si="299"/>
        <v>0</v>
      </c>
      <c r="AH268" s="45">
        <f t="shared" si="299"/>
        <v>0</v>
      </c>
      <c r="AI268" s="45">
        <f t="shared" si="299"/>
        <v>0</v>
      </c>
      <c r="AJ268" s="45">
        <f t="shared" si="299"/>
        <v>0</v>
      </c>
      <c r="AK268" s="45">
        <f t="shared" si="299"/>
        <v>0</v>
      </c>
      <c r="AL268" s="45">
        <f t="shared" si="299"/>
        <v>0</v>
      </c>
      <c r="AM268" s="45">
        <f t="shared" si="299"/>
        <v>0</v>
      </c>
      <c r="AN268" s="62"/>
      <c r="AO268" s="62"/>
      <c r="AP268" s="62"/>
      <c r="AQ268" s="62"/>
      <c r="AR268" s="62"/>
      <c r="AS268" s="62"/>
      <c r="AT268" s="62"/>
      <c r="AU268" s="62"/>
      <c r="AV268" s="62"/>
      <c r="AW268" s="62"/>
      <c r="AX268" s="62"/>
      <c r="AY268" s="62"/>
      <c r="AZ268" s="62"/>
      <c r="BA268" s="62"/>
      <c r="BB268" s="62"/>
      <c r="BC268" s="62"/>
      <c r="BD268" s="62"/>
      <c r="BE268" s="9"/>
      <c r="BF268" s="9"/>
      <c r="BG268" s="9"/>
      <c r="BH268" s="9"/>
    </row>
    <row r="269" spans="1:60" ht="22">
      <c r="A269" s="9"/>
      <c r="B269" s="63"/>
      <c r="C269" s="5" t="s">
        <v>98</v>
      </c>
      <c r="D269" s="160" t="str">
        <f>baseyear</f>
        <v>FY$24</v>
      </c>
      <c r="E269" s="11"/>
      <c r="F269" s="77" t="str">
        <f>IF(H271=0,"",INDEX($J$7:$AM$7,1,MATCH(1,$J263:$AM263,0)))</f>
        <v/>
      </c>
      <c r="G269" s="9"/>
      <c r="H269" s="16"/>
      <c r="I269" s="9"/>
      <c r="J269" s="48" cm="1">
        <f t="array" ref="J269">IF(J263=0,0,INDEX(Capitalexpenditure,MATCH($B255,augnames,0),J263))</f>
        <v>0</v>
      </c>
      <c r="K269" s="48" cm="1">
        <f t="array" ref="K269">IF(K263=0,0,INDEX(Capitalexpenditure,MATCH($B255,augnames,0),K263))</f>
        <v>0</v>
      </c>
      <c r="L269" s="48" cm="1">
        <f t="array" ref="L269">IF(L263=0,0,INDEX(Capitalexpenditure,MATCH($B255,augnames,0),L263))</f>
        <v>0</v>
      </c>
      <c r="M269" s="48" cm="1">
        <f t="array" ref="M269">IF(M263=0,0,INDEX(Capitalexpenditure,MATCH($B255,augnames,0),M263))</f>
        <v>0</v>
      </c>
      <c r="N269" s="48" cm="1">
        <f t="array" ref="N269">IF(N263=0,0,INDEX(Capitalexpenditure,MATCH($B255,augnames,0),N263))</f>
        <v>0</v>
      </c>
      <c r="O269" s="48" cm="1">
        <f t="array" ref="O269">IF(O263=0,0,INDEX(Capitalexpenditure,MATCH($B255,augnames,0),O263))</f>
        <v>0</v>
      </c>
      <c r="P269" s="48" cm="1">
        <f t="array" ref="P269">IF(P263=0,0,INDEX(Capitalexpenditure,MATCH($B255,augnames,0),P263))</f>
        <v>0</v>
      </c>
      <c r="Q269" s="48" cm="1">
        <f t="array" ref="Q269">IF(Q263=0,0,INDEX(Capitalexpenditure,MATCH($B255,augnames,0),Q263))</f>
        <v>0</v>
      </c>
      <c r="R269" s="48" cm="1">
        <f t="array" ref="R269">IF(R263=0,0,INDEX(Capitalexpenditure,MATCH($B255,augnames,0),R263))</f>
        <v>0</v>
      </c>
      <c r="S269" s="48" cm="1">
        <f t="array" ref="S269">IF(S263=0,0,INDEX(Capitalexpenditure,MATCH($B255,augnames,0),S263))</f>
        <v>0</v>
      </c>
      <c r="T269" s="48" cm="1">
        <f t="array" ref="T269">IF(T263=0,0,INDEX(Capitalexpenditure,MATCH($B255,augnames,0),T263))</f>
        <v>0</v>
      </c>
      <c r="U269" s="48" cm="1">
        <f t="array" ref="U269">IF(U263=0,0,INDEX(Capitalexpenditure,MATCH($B255,augnames,0),U263))</f>
        <v>0</v>
      </c>
      <c r="V269" s="48" cm="1">
        <f t="array" ref="V269">IF(V263=0,0,INDEX(Capitalexpenditure,MATCH($B255,augnames,0),V263))</f>
        <v>0</v>
      </c>
      <c r="W269" s="48" cm="1">
        <f t="array" ref="W269">IF(W263=0,0,INDEX(Capitalexpenditure,MATCH($B255,augnames,0),W263))</f>
        <v>0</v>
      </c>
      <c r="X269" s="48" cm="1">
        <f t="array" ref="X269">IF(X263=0,0,INDEX(Capitalexpenditure,MATCH($B255,augnames,0),X263))</f>
        <v>0</v>
      </c>
      <c r="Y269" s="48" cm="1">
        <f t="array" ref="Y269">IF(Y263=0,0,INDEX(Capitalexpenditure,MATCH($B255,augnames,0),Y263))</f>
        <v>0</v>
      </c>
      <c r="Z269" s="48" cm="1">
        <f t="array" ref="Z269">IF(Z263=0,0,INDEX(Capitalexpenditure,MATCH($B255,augnames,0),Z263))</f>
        <v>0</v>
      </c>
      <c r="AA269" s="48" cm="1">
        <f t="array" ref="AA269">IF(AA263=0,0,INDEX(Capitalexpenditure,MATCH($B255,augnames,0),AA263))</f>
        <v>0</v>
      </c>
      <c r="AB269" s="48" cm="1">
        <f t="array" ref="AB269">IF(AB263=0,0,INDEX(Capitalexpenditure,MATCH($B255,augnames,0),AB263))</f>
        <v>0</v>
      </c>
      <c r="AC269" s="48" cm="1">
        <f t="array" ref="AC269">IF(AC263=0,0,INDEX(Capitalexpenditure,MATCH($B255,augnames,0),AC263))</f>
        <v>0</v>
      </c>
      <c r="AD269" s="48" cm="1">
        <f t="array" ref="AD269">IF(AD263=0,0,INDEX(Capitalexpenditure,MATCH($B255,augnames,0),AD263))</f>
        <v>0</v>
      </c>
      <c r="AE269" s="48" cm="1">
        <f t="array" ref="AE269">IF(AE263=0,0,INDEX(Capitalexpenditure,MATCH($B255,augnames,0),AE263))</f>
        <v>0</v>
      </c>
      <c r="AF269" s="48" cm="1">
        <f t="array" ref="AF269">IF(AF263=0,0,INDEX(Capitalexpenditure,MATCH($B255,augnames,0),AF263))</f>
        <v>0</v>
      </c>
      <c r="AG269" s="48" cm="1">
        <f t="array" ref="AG269">IF(AG263=0,0,INDEX(Capitalexpenditure,MATCH($B255,augnames,0),AG263))</f>
        <v>0</v>
      </c>
      <c r="AH269" s="48" cm="1">
        <f t="array" ref="AH269">IF(AH263=0,0,INDEX(Capitalexpenditure,MATCH($B255,augnames,0),AH263))</f>
        <v>0</v>
      </c>
      <c r="AI269" s="48" cm="1">
        <f t="array" ref="AI269">IF(AI263=0,0,INDEX(Capitalexpenditure,MATCH($B255,augnames,0),AI263))</f>
        <v>0</v>
      </c>
      <c r="AJ269" s="48" cm="1">
        <f t="array" ref="AJ269">IF(AJ263=0,0,INDEX(Capitalexpenditure,MATCH($B255,augnames,0),AJ263))</f>
        <v>0</v>
      </c>
      <c r="AK269" s="48" cm="1">
        <f t="array" ref="AK269">IF(AK263=0,0,INDEX(Capitalexpenditure,MATCH($B255,augnames,0),AK263))</f>
        <v>0</v>
      </c>
      <c r="AL269" s="48" cm="1">
        <f t="array" ref="AL269">IF(AL263=0,0,INDEX(Capitalexpenditure,MATCH($B255,augnames,0),AL263))</f>
        <v>0</v>
      </c>
      <c r="AM269" s="48" cm="1">
        <f t="array" ref="AM269">IF(AM263=0,0,INDEX(Capitalexpenditure,MATCH($B255,augnames,0),AM263))</f>
        <v>0</v>
      </c>
      <c r="AN269" s="9"/>
      <c r="AO269" s="9"/>
      <c r="AP269" s="9"/>
      <c r="AQ269" s="9"/>
      <c r="AR269" s="9"/>
      <c r="AS269" s="9"/>
      <c r="AT269" s="9"/>
      <c r="AU269" s="9"/>
      <c r="AV269" s="9"/>
      <c r="AW269" s="9"/>
      <c r="AX269" s="9"/>
      <c r="AY269" s="9"/>
      <c r="AZ269" s="9"/>
      <c r="BA269" s="9"/>
      <c r="BB269" s="9"/>
      <c r="BC269" s="9"/>
      <c r="BD269" s="9"/>
      <c r="BE269" s="9"/>
      <c r="BF269" s="9"/>
      <c r="BG269" s="9"/>
      <c r="BH269" s="9"/>
    </row>
    <row r="270" spans="1:60" ht="22">
      <c r="A270" s="9"/>
      <c r="B270" s="63"/>
      <c r="C270" s="5" t="s">
        <v>99</v>
      </c>
      <c r="D270" s="160" t="str">
        <f>baseyear</f>
        <v>FY$24</v>
      </c>
      <c r="E270" s="11"/>
      <c r="F270" s="64"/>
      <c r="G270" s="9"/>
      <c r="H270" s="16"/>
      <c r="I270" s="9"/>
      <c r="J270" s="48">
        <f t="shared" ref="J270:AM270" si="300">IF(J260=1,INDEX(Operatingexpenditure,MATCH($B255,augnames,0),J264),0)</f>
        <v>0</v>
      </c>
      <c r="K270" s="48">
        <f t="shared" si="300"/>
        <v>0</v>
      </c>
      <c r="L270" s="48">
        <f t="shared" si="300"/>
        <v>0</v>
      </c>
      <c r="M270" s="48">
        <f t="shared" si="300"/>
        <v>0</v>
      </c>
      <c r="N270" s="48">
        <f t="shared" si="300"/>
        <v>0</v>
      </c>
      <c r="O270" s="48">
        <f t="shared" si="300"/>
        <v>0</v>
      </c>
      <c r="P270" s="48">
        <f t="shared" si="300"/>
        <v>0</v>
      </c>
      <c r="Q270" s="48">
        <f t="shared" si="300"/>
        <v>0</v>
      </c>
      <c r="R270" s="48">
        <f t="shared" si="300"/>
        <v>0</v>
      </c>
      <c r="S270" s="48">
        <f t="shared" si="300"/>
        <v>0</v>
      </c>
      <c r="T270" s="48">
        <f t="shared" si="300"/>
        <v>0</v>
      </c>
      <c r="U270" s="48">
        <f t="shared" si="300"/>
        <v>0</v>
      </c>
      <c r="V270" s="48">
        <f t="shared" si="300"/>
        <v>0</v>
      </c>
      <c r="W270" s="48">
        <f t="shared" si="300"/>
        <v>0</v>
      </c>
      <c r="X270" s="48">
        <f t="shared" si="300"/>
        <v>0</v>
      </c>
      <c r="Y270" s="48">
        <f t="shared" si="300"/>
        <v>0</v>
      </c>
      <c r="Z270" s="48">
        <f t="shared" si="300"/>
        <v>0</v>
      </c>
      <c r="AA270" s="48">
        <f t="shared" si="300"/>
        <v>0</v>
      </c>
      <c r="AB270" s="48">
        <f t="shared" si="300"/>
        <v>0</v>
      </c>
      <c r="AC270" s="48">
        <f t="shared" si="300"/>
        <v>0</v>
      </c>
      <c r="AD270" s="48">
        <f t="shared" si="300"/>
        <v>0</v>
      </c>
      <c r="AE270" s="48">
        <f t="shared" si="300"/>
        <v>0</v>
      </c>
      <c r="AF270" s="48">
        <f t="shared" si="300"/>
        <v>0</v>
      </c>
      <c r="AG270" s="48">
        <f t="shared" si="300"/>
        <v>0</v>
      </c>
      <c r="AH270" s="48">
        <f t="shared" si="300"/>
        <v>0</v>
      </c>
      <c r="AI270" s="48">
        <f t="shared" si="300"/>
        <v>0</v>
      </c>
      <c r="AJ270" s="48">
        <f t="shared" si="300"/>
        <v>0</v>
      </c>
      <c r="AK270" s="48">
        <f t="shared" si="300"/>
        <v>0</v>
      </c>
      <c r="AL270" s="48">
        <f t="shared" si="300"/>
        <v>0</v>
      </c>
      <c r="AM270" s="48">
        <f t="shared" si="300"/>
        <v>0</v>
      </c>
      <c r="AN270" s="9"/>
      <c r="AO270" s="9"/>
      <c r="AP270" s="9"/>
      <c r="AQ270" s="9"/>
      <c r="AR270" s="9"/>
      <c r="AS270" s="9"/>
      <c r="AT270" s="9"/>
      <c r="AU270" s="9"/>
      <c r="AV270" s="9"/>
      <c r="AW270" s="9"/>
      <c r="AX270" s="9"/>
      <c r="AY270" s="9"/>
      <c r="AZ270" s="9"/>
      <c r="BA270" s="9"/>
      <c r="BB270" s="9"/>
      <c r="BC270" s="9"/>
      <c r="BD270" s="9"/>
      <c r="BE270" s="9"/>
      <c r="BF270" s="9"/>
      <c r="BG270" s="9"/>
      <c r="BH270" s="9"/>
    </row>
    <row r="271" spans="1:60" s="59" customFormat="1" ht="22">
      <c r="A271" s="10"/>
      <c r="B271" s="66"/>
      <c r="C271" s="59" t="str">
        <f>"Total expenditure: "&amp;B255</f>
        <v>Total expenditure: Augmentation 5 name</v>
      </c>
      <c r="D271" s="163" t="str">
        <f>baseyear</f>
        <v>FY$24</v>
      </c>
      <c r="E271" s="78"/>
      <c r="F271" s="64"/>
      <c r="G271" s="10"/>
      <c r="H271" s="169">
        <f>J271+NPV(discountrate, K271:AM271)</f>
        <v>0</v>
      </c>
      <c r="I271" s="10"/>
      <c r="J271" s="65">
        <f t="shared" ref="J271:AM271" si="301">IF(J266=1, SUM(J269:J270), 0)</f>
        <v>0</v>
      </c>
      <c r="K271" s="65">
        <f t="shared" si="301"/>
        <v>0</v>
      </c>
      <c r="L271" s="65">
        <f t="shared" si="301"/>
        <v>0</v>
      </c>
      <c r="M271" s="65">
        <f t="shared" si="301"/>
        <v>0</v>
      </c>
      <c r="N271" s="65">
        <f t="shared" si="301"/>
        <v>0</v>
      </c>
      <c r="O271" s="65">
        <f t="shared" si="301"/>
        <v>0</v>
      </c>
      <c r="P271" s="65">
        <f t="shared" si="301"/>
        <v>0</v>
      </c>
      <c r="Q271" s="65">
        <f t="shared" si="301"/>
        <v>0</v>
      </c>
      <c r="R271" s="65">
        <f t="shared" si="301"/>
        <v>0</v>
      </c>
      <c r="S271" s="65">
        <f t="shared" si="301"/>
        <v>0</v>
      </c>
      <c r="T271" s="65">
        <f t="shared" si="301"/>
        <v>0</v>
      </c>
      <c r="U271" s="65">
        <f t="shared" si="301"/>
        <v>0</v>
      </c>
      <c r="V271" s="65">
        <f t="shared" si="301"/>
        <v>0</v>
      </c>
      <c r="W271" s="65">
        <f t="shared" si="301"/>
        <v>0</v>
      </c>
      <c r="X271" s="65">
        <f t="shared" si="301"/>
        <v>0</v>
      </c>
      <c r="Y271" s="65">
        <f t="shared" si="301"/>
        <v>0</v>
      </c>
      <c r="Z271" s="65">
        <f t="shared" si="301"/>
        <v>0</v>
      </c>
      <c r="AA271" s="65">
        <f t="shared" si="301"/>
        <v>0</v>
      </c>
      <c r="AB271" s="65">
        <f t="shared" si="301"/>
        <v>0</v>
      </c>
      <c r="AC271" s="65">
        <f t="shared" si="301"/>
        <v>0</v>
      </c>
      <c r="AD271" s="65">
        <f t="shared" si="301"/>
        <v>0</v>
      </c>
      <c r="AE271" s="65">
        <f t="shared" si="301"/>
        <v>0</v>
      </c>
      <c r="AF271" s="65">
        <f t="shared" si="301"/>
        <v>0</v>
      </c>
      <c r="AG271" s="65">
        <f t="shared" si="301"/>
        <v>0</v>
      </c>
      <c r="AH271" s="65">
        <f t="shared" si="301"/>
        <v>0</v>
      </c>
      <c r="AI271" s="65">
        <f t="shared" si="301"/>
        <v>0</v>
      </c>
      <c r="AJ271" s="65">
        <f t="shared" si="301"/>
        <v>0</v>
      </c>
      <c r="AK271" s="65">
        <f t="shared" si="301"/>
        <v>0</v>
      </c>
      <c r="AL271" s="65">
        <f t="shared" si="301"/>
        <v>0</v>
      </c>
      <c r="AM271" s="65">
        <f t="shared" si="301"/>
        <v>0</v>
      </c>
      <c r="AN271" s="10"/>
      <c r="AO271" s="10"/>
      <c r="AP271" s="10"/>
      <c r="AQ271" s="10"/>
      <c r="AR271" s="10"/>
      <c r="AS271" s="10"/>
      <c r="AT271" s="10"/>
      <c r="AU271" s="10"/>
      <c r="AV271" s="10"/>
      <c r="AW271" s="10"/>
      <c r="AX271" s="10"/>
      <c r="AY271" s="10"/>
      <c r="AZ271" s="10"/>
      <c r="BA271" s="10"/>
      <c r="BB271" s="10"/>
      <c r="BC271" s="10"/>
      <c r="BD271" s="10"/>
      <c r="BE271" s="10"/>
      <c r="BF271" s="10"/>
      <c r="BG271" s="10"/>
      <c r="BH271" s="10"/>
    </row>
    <row r="272" spans="1:60">
      <c r="A272" s="9"/>
      <c r="B272" s="9"/>
      <c r="C272" s="9"/>
      <c r="D272" s="16"/>
      <c r="E272" s="9"/>
      <c r="F272" s="34"/>
      <c r="G272" s="9"/>
      <c r="H272" s="16"/>
      <c r="I272" s="9"/>
      <c r="J272" s="9"/>
      <c r="K272" s="9"/>
      <c r="L272" s="9"/>
      <c r="M272" s="9"/>
      <c r="N272" s="9"/>
      <c r="O272" s="9"/>
      <c r="P272" s="9"/>
      <c r="Q272" s="9"/>
      <c r="R272" s="9"/>
      <c r="S272" s="9"/>
      <c r="T272" s="9"/>
      <c r="U272" s="9"/>
      <c r="V272" s="9"/>
      <c r="W272" s="9"/>
      <c r="X272" s="9"/>
      <c r="Y272" s="9"/>
      <c r="Z272" s="9"/>
      <c r="AA272" s="9"/>
      <c r="AB272" s="9"/>
      <c r="AC272" s="9"/>
      <c r="AD272" s="9"/>
      <c r="AE272" s="9"/>
      <c r="AF272" s="9"/>
      <c r="AG272" s="9"/>
      <c r="AH272" s="9"/>
      <c r="AI272" s="9"/>
      <c r="AJ272" s="9"/>
      <c r="AK272" s="9"/>
      <c r="AL272" s="9"/>
      <c r="AM272" s="9"/>
      <c r="AN272" s="9"/>
      <c r="AO272" s="9"/>
      <c r="AP272" s="9"/>
      <c r="AQ272" s="9"/>
      <c r="AR272" s="9"/>
      <c r="AS272" s="9"/>
      <c r="AT272" s="9"/>
      <c r="AU272" s="9"/>
      <c r="AV272" s="9"/>
      <c r="AW272" s="9"/>
      <c r="AX272" s="9"/>
      <c r="AY272" s="9"/>
      <c r="AZ272" s="9"/>
      <c r="BA272" s="9"/>
      <c r="BB272" s="9"/>
      <c r="BC272" s="9"/>
      <c r="BD272" s="9"/>
      <c r="BE272" s="9"/>
      <c r="BF272" s="9"/>
      <c r="BG272" s="9"/>
      <c r="BH272" s="9"/>
    </row>
    <row r="275" spans="1:60" ht="35.5" thickBot="1">
      <c r="A275" s="8"/>
      <c r="B275" s="203" t="s">
        <v>47</v>
      </c>
      <c r="C275" s="205"/>
      <c r="D275" s="212"/>
      <c r="E275" s="206"/>
      <c r="F275" s="206"/>
      <c r="G275" s="206"/>
      <c r="H275" s="212"/>
      <c r="I275" s="206"/>
      <c r="J275" s="206"/>
      <c r="K275" s="206"/>
      <c r="L275" s="206"/>
      <c r="M275" s="206"/>
      <c r="N275" s="206"/>
      <c r="O275" s="206"/>
      <c r="P275" s="206"/>
      <c r="Q275" s="206"/>
      <c r="R275" s="206"/>
      <c r="S275" s="206"/>
      <c r="T275" s="206"/>
      <c r="U275" s="206"/>
      <c r="V275" s="206"/>
      <c r="W275" s="206"/>
      <c r="X275" s="206"/>
      <c r="Y275" s="206"/>
      <c r="Z275" s="206"/>
      <c r="AA275" s="206"/>
      <c r="AB275" s="206"/>
      <c r="AC275" s="206"/>
      <c r="AD275" s="206"/>
      <c r="AE275" s="206"/>
      <c r="AF275" s="206"/>
      <c r="AG275" s="206"/>
      <c r="AH275" s="206"/>
      <c r="AI275" s="206"/>
      <c r="AJ275" s="206"/>
      <c r="AK275" s="206"/>
      <c r="AL275" s="206"/>
      <c r="AM275" s="206"/>
      <c r="AN275" s="213"/>
      <c r="AO275" s="204"/>
      <c r="AP275" s="204"/>
      <c r="AQ275" s="204"/>
      <c r="AR275" s="204"/>
      <c r="AS275" s="204"/>
      <c r="AT275" s="204"/>
      <c r="AU275" s="204"/>
      <c r="AV275" s="204"/>
      <c r="AW275" s="204"/>
      <c r="AX275" s="204"/>
      <c r="AY275" s="204"/>
      <c r="AZ275" s="204"/>
    </row>
    <row r="276" spans="1:60" ht="31.5">
      <c r="A276" s="9"/>
      <c r="B276" s="40"/>
      <c r="C276" s="40"/>
      <c r="D276" s="153"/>
      <c r="E276" s="40"/>
      <c r="F276" s="41"/>
      <c r="G276" s="40"/>
      <c r="H276" s="153"/>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0"/>
      <c r="AY276" s="40"/>
      <c r="AZ276" s="40"/>
      <c r="BA276" s="40"/>
      <c r="BB276" s="40"/>
      <c r="BC276" s="40"/>
      <c r="BD276" s="40"/>
      <c r="BE276" s="40"/>
      <c r="BF276" s="40"/>
      <c r="BG276" s="40"/>
      <c r="BH276" s="40"/>
    </row>
    <row r="277" spans="1:60">
      <c r="A277" s="9"/>
      <c r="B277" s="9"/>
      <c r="C277" s="46" t="s">
        <v>74</v>
      </c>
      <c r="D277" s="157"/>
      <c r="E277" s="46"/>
      <c r="F277" s="47"/>
      <c r="G277" s="46"/>
      <c r="H277" s="167">
        <f>H406-H294</f>
        <v>0</v>
      </c>
      <c r="I277" s="49"/>
      <c r="J277" s="9"/>
      <c r="K277" s="9"/>
      <c r="L277" s="9"/>
      <c r="M277" s="9"/>
      <c r="N277" s="9"/>
      <c r="O277" s="9"/>
      <c r="P277" s="9"/>
      <c r="Q277" s="9"/>
      <c r="R277" s="9"/>
      <c r="S277" s="9"/>
      <c r="T277" s="9"/>
      <c r="U277" s="9"/>
      <c r="V277" s="9"/>
      <c r="W277" s="9"/>
      <c r="X277" s="9"/>
      <c r="Y277" s="9"/>
      <c r="Z277" s="9"/>
      <c r="AA277" s="9"/>
      <c r="AB277" s="9"/>
      <c r="AC277" s="9"/>
      <c r="AD277" s="9"/>
      <c r="AE277" s="9"/>
      <c r="AF277" s="9"/>
      <c r="AG277" s="9"/>
      <c r="AH277" s="9"/>
      <c r="AI277" s="9"/>
      <c r="AJ277" s="9"/>
      <c r="AK277" s="9"/>
      <c r="AL277" s="9"/>
      <c r="AM277" s="9"/>
      <c r="AN277" s="9"/>
      <c r="AO277" s="9"/>
      <c r="AP277" s="9"/>
      <c r="AQ277" s="9"/>
      <c r="AR277" s="9"/>
      <c r="AS277" s="9"/>
      <c r="AT277" s="9"/>
      <c r="AU277" s="9"/>
      <c r="AV277" s="9"/>
      <c r="AW277" s="9"/>
      <c r="AX277" s="9"/>
      <c r="AY277" s="9"/>
      <c r="AZ277" s="9"/>
      <c r="BA277" s="9"/>
      <c r="BB277" s="9"/>
      <c r="BC277" s="9"/>
      <c r="BD277" s="9"/>
      <c r="BE277" s="9"/>
      <c r="BF277" s="9"/>
      <c r="BG277" s="9"/>
      <c r="BH277" s="9"/>
    </row>
    <row r="278" spans="1:60">
      <c r="A278" s="9"/>
      <c r="B278" s="9"/>
      <c r="C278" s="46" t="s">
        <v>76</v>
      </c>
      <c r="D278" s="157"/>
      <c r="E278" s="46"/>
      <c r="F278" s="47"/>
      <c r="G278" s="46"/>
      <c r="H278" s="167">
        <f>(H397-H285)*1000000</f>
        <v>0</v>
      </c>
      <c r="I278" s="49"/>
      <c r="J278" s="9"/>
      <c r="K278" s="9"/>
      <c r="L278" s="9"/>
      <c r="M278" s="9"/>
      <c r="N278" s="9"/>
      <c r="O278" s="9"/>
      <c r="P278" s="9"/>
      <c r="Q278" s="9"/>
      <c r="R278" s="9"/>
      <c r="S278" s="9"/>
      <c r="T278" s="9"/>
      <c r="U278" s="9"/>
      <c r="V278" s="9"/>
      <c r="W278" s="9"/>
      <c r="X278" s="9"/>
      <c r="Y278" s="9"/>
      <c r="Z278" s="9"/>
      <c r="AA278" s="9"/>
      <c r="AB278" s="9"/>
      <c r="AC278" s="9"/>
      <c r="AD278" s="9"/>
      <c r="AE278" s="9"/>
      <c r="AF278" s="9"/>
      <c r="AG278" s="9"/>
      <c r="AH278" s="9"/>
      <c r="AI278" s="9"/>
      <c r="AJ278" s="9"/>
      <c r="AK278" s="9"/>
      <c r="AL278" s="9"/>
      <c r="AM278" s="9"/>
      <c r="AN278" s="9"/>
      <c r="AO278" s="9"/>
      <c r="AP278" s="9"/>
      <c r="AQ278" s="9"/>
      <c r="AR278" s="9"/>
      <c r="AS278" s="9"/>
      <c r="AT278" s="9"/>
      <c r="AU278" s="9"/>
      <c r="AV278" s="9"/>
      <c r="AW278" s="9"/>
      <c r="AX278" s="9"/>
      <c r="AY278" s="9"/>
      <c r="AZ278" s="9"/>
      <c r="BA278" s="9"/>
      <c r="BB278" s="9"/>
      <c r="BC278" s="9"/>
      <c r="BD278" s="9"/>
      <c r="BE278" s="9"/>
      <c r="BF278" s="9"/>
      <c r="BG278" s="9"/>
      <c r="BH278" s="9"/>
    </row>
    <row r="279" spans="1:60">
      <c r="A279" s="9"/>
      <c r="B279" s="9"/>
      <c r="C279" s="50" t="s">
        <v>48</v>
      </c>
      <c r="D279" s="158" t="s">
        <v>68</v>
      </c>
      <c r="E279" s="50"/>
      <c r="F279" s="51"/>
      <c r="G279" s="50"/>
      <c r="H279" s="168" t="e">
        <f>H277/H278</f>
        <v>#DIV/0!</v>
      </c>
      <c r="I279" s="52"/>
      <c r="J279" s="9"/>
      <c r="K279" s="9"/>
      <c r="L279" s="9"/>
      <c r="M279" s="9"/>
      <c r="N279" s="9"/>
      <c r="O279" s="9"/>
      <c r="P279" s="9"/>
      <c r="Q279" s="9"/>
      <c r="R279" s="9"/>
      <c r="S279" s="9"/>
      <c r="T279" s="9"/>
      <c r="U279" s="9"/>
      <c r="V279" s="9"/>
      <c r="W279" s="9"/>
      <c r="X279" s="9"/>
      <c r="Y279" s="9"/>
      <c r="Z279" s="9"/>
      <c r="AA279" s="9"/>
      <c r="AB279" s="9"/>
      <c r="AC279" s="9"/>
      <c r="AD279" s="9"/>
      <c r="AE279" s="9"/>
      <c r="AF279" s="9"/>
      <c r="AG279" s="9"/>
      <c r="AH279" s="9"/>
      <c r="AI279" s="9"/>
      <c r="AJ279" s="9"/>
      <c r="AK279" s="9"/>
      <c r="AL279" s="9"/>
      <c r="AM279" s="9"/>
      <c r="AN279" s="9"/>
      <c r="AO279" s="9"/>
      <c r="AP279" s="9"/>
      <c r="AQ279" s="9"/>
      <c r="AR279" s="9"/>
      <c r="AS279" s="9"/>
      <c r="AT279" s="9"/>
      <c r="AU279" s="9"/>
      <c r="AV279" s="9"/>
      <c r="AW279" s="9"/>
      <c r="AX279" s="9"/>
      <c r="AY279" s="9"/>
      <c r="AZ279" s="9"/>
      <c r="BA279" s="9"/>
      <c r="BB279" s="9"/>
      <c r="BC279" s="9"/>
      <c r="BD279" s="9"/>
      <c r="BE279" s="9"/>
      <c r="BF279" s="9"/>
      <c r="BG279" s="9"/>
      <c r="BH279" s="9"/>
    </row>
    <row r="280" spans="1:60" s="9" customFormat="1">
      <c r="D280" s="16"/>
      <c r="F280" s="34"/>
      <c r="H280" s="16"/>
    </row>
    <row r="281" spans="1:60" s="35" customFormat="1" ht="32" thickBot="1">
      <c r="B281" s="139" t="s">
        <v>78</v>
      </c>
      <c r="C281" s="139"/>
      <c r="D281" s="155"/>
      <c r="E281" s="139"/>
      <c r="F281" s="139"/>
      <c r="G281" s="139"/>
      <c r="H281" s="155"/>
      <c r="I281" s="139"/>
      <c r="J281" s="139"/>
      <c r="K281" s="139"/>
      <c r="L281" s="139"/>
      <c r="M281" s="139"/>
      <c r="N281" s="139"/>
      <c r="O281" s="139"/>
      <c r="P281" s="139"/>
      <c r="Q281" s="139"/>
      <c r="R281" s="139"/>
      <c r="S281" s="139"/>
      <c r="T281" s="139"/>
      <c r="U281" s="139"/>
      <c r="V281" s="139"/>
      <c r="W281" s="139"/>
      <c r="X281" s="139"/>
      <c r="Y281" s="139"/>
      <c r="Z281" s="139"/>
      <c r="AA281" s="139"/>
      <c r="AB281" s="139"/>
      <c r="AC281" s="139"/>
      <c r="AD281" s="139"/>
      <c r="AE281" s="139"/>
      <c r="AF281" s="139"/>
      <c r="AG281" s="139"/>
      <c r="AH281" s="139"/>
      <c r="AI281" s="139"/>
      <c r="AJ281" s="139"/>
      <c r="AK281" s="139"/>
      <c r="AL281" s="139"/>
      <c r="AP281" s="5"/>
      <c r="AQ281" s="5"/>
    </row>
    <row r="282" spans="1:60" ht="31.5">
      <c r="A282" s="9"/>
      <c r="B282" s="40"/>
      <c r="C282" s="40"/>
      <c r="D282" s="153"/>
      <c r="E282" s="40"/>
      <c r="F282" s="41"/>
      <c r="G282" s="40"/>
      <c r="H282" s="153"/>
      <c r="I282" s="40"/>
      <c r="J282" s="40"/>
      <c r="K282" s="40"/>
      <c r="L282" s="40"/>
      <c r="M282" s="40"/>
      <c r="N282" s="40"/>
      <c r="O282" s="40"/>
      <c r="P282" s="40"/>
      <c r="Q282" s="40"/>
      <c r="R282" s="40"/>
      <c r="S282" s="40"/>
      <c r="T282" s="40"/>
      <c r="U282" s="40"/>
      <c r="V282" s="40"/>
      <c r="W282" s="40"/>
      <c r="X282" s="40"/>
      <c r="Y282" s="40"/>
      <c r="Z282" s="40"/>
      <c r="AA282" s="40"/>
      <c r="AB282" s="40"/>
      <c r="AC282" s="40"/>
      <c r="AD282" s="40"/>
      <c r="AE282" s="40"/>
      <c r="AF282" s="40"/>
      <c r="AG282" s="40"/>
      <c r="AH282" s="40"/>
      <c r="AI282" s="40"/>
      <c r="AJ282" s="40"/>
      <c r="AK282" s="40"/>
      <c r="AL282" s="40"/>
      <c r="AM282" s="40"/>
      <c r="AN282" s="40"/>
      <c r="AO282" s="40"/>
      <c r="AP282" s="40"/>
      <c r="AQ282" s="40"/>
      <c r="AR282" s="40"/>
      <c r="AS282" s="40"/>
      <c r="AT282" s="40"/>
      <c r="AU282" s="40"/>
      <c r="AV282" s="40"/>
      <c r="AW282" s="40"/>
      <c r="AX282" s="40"/>
      <c r="AY282" s="40"/>
      <c r="AZ282" s="40"/>
      <c r="BA282" s="40"/>
      <c r="BB282" s="40"/>
      <c r="BC282" s="40"/>
      <c r="BD282" s="40"/>
      <c r="BE282" s="40"/>
      <c r="BF282" s="40"/>
      <c r="BG282" s="40"/>
      <c r="BH282" s="40"/>
    </row>
    <row r="283" spans="1:60" ht="22.5" customHeight="1">
      <c r="A283" s="9"/>
      <c r="B283" s="40"/>
      <c r="C283" s="53" t="s">
        <v>79</v>
      </c>
      <c r="D283" s="153"/>
      <c r="E283" s="40"/>
      <c r="F283" s="41"/>
      <c r="G283" s="40"/>
      <c r="H283" s="153"/>
      <c r="I283" s="40"/>
      <c r="J283" s="54" t="b">
        <f>SUM(J298,J316,J334,J352,J370,J388)&gt;=J285</f>
        <v>1</v>
      </c>
      <c r="K283" s="54" t="b">
        <f t="shared" ref="K283:AM283" si="302">SUM(K298,K316,K334,K352,K370,K388)&gt;=K285</f>
        <v>1</v>
      </c>
      <c r="L283" s="54" t="b">
        <f t="shared" si="302"/>
        <v>1</v>
      </c>
      <c r="M283" s="54" t="b">
        <f t="shared" si="302"/>
        <v>1</v>
      </c>
      <c r="N283" s="54" t="b">
        <f t="shared" si="302"/>
        <v>1</v>
      </c>
      <c r="O283" s="54" t="b">
        <f t="shared" si="302"/>
        <v>1</v>
      </c>
      <c r="P283" s="54" t="b">
        <f t="shared" si="302"/>
        <v>1</v>
      </c>
      <c r="Q283" s="54" t="b">
        <f t="shared" si="302"/>
        <v>1</v>
      </c>
      <c r="R283" s="54" t="b">
        <f t="shared" si="302"/>
        <v>1</v>
      </c>
      <c r="S283" s="54" t="b">
        <f t="shared" si="302"/>
        <v>1</v>
      </c>
      <c r="T283" s="54" t="b">
        <f t="shared" si="302"/>
        <v>1</v>
      </c>
      <c r="U283" s="54" t="b">
        <f t="shared" si="302"/>
        <v>1</v>
      </c>
      <c r="V283" s="54" t="b">
        <f t="shared" si="302"/>
        <v>1</v>
      </c>
      <c r="W283" s="54" t="b">
        <f t="shared" si="302"/>
        <v>1</v>
      </c>
      <c r="X283" s="54" t="b">
        <f t="shared" si="302"/>
        <v>1</v>
      </c>
      <c r="Y283" s="54" t="b">
        <f t="shared" si="302"/>
        <v>1</v>
      </c>
      <c r="Z283" s="54" t="b">
        <f t="shared" si="302"/>
        <v>1</v>
      </c>
      <c r="AA283" s="54" t="b">
        <f t="shared" si="302"/>
        <v>1</v>
      </c>
      <c r="AB283" s="54" t="b">
        <f t="shared" si="302"/>
        <v>1</v>
      </c>
      <c r="AC283" s="54" t="b">
        <f t="shared" si="302"/>
        <v>1</v>
      </c>
      <c r="AD283" s="54" t="b">
        <f t="shared" si="302"/>
        <v>1</v>
      </c>
      <c r="AE283" s="54" t="b">
        <f t="shared" si="302"/>
        <v>1</v>
      </c>
      <c r="AF283" s="54" t="b">
        <f t="shared" si="302"/>
        <v>1</v>
      </c>
      <c r="AG283" s="54" t="b">
        <f t="shared" si="302"/>
        <v>1</v>
      </c>
      <c r="AH283" s="54" t="b">
        <f t="shared" si="302"/>
        <v>1</v>
      </c>
      <c r="AI283" s="54" t="b">
        <f t="shared" si="302"/>
        <v>1</v>
      </c>
      <c r="AJ283" s="54" t="b">
        <f t="shared" si="302"/>
        <v>1</v>
      </c>
      <c r="AK283" s="54" t="b">
        <f t="shared" si="302"/>
        <v>1</v>
      </c>
      <c r="AL283" s="54" t="b">
        <f t="shared" si="302"/>
        <v>1</v>
      </c>
      <c r="AM283" s="54" t="b">
        <f t="shared" si="302"/>
        <v>1</v>
      </c>
      <c r="AN283" s="40"/>
      <c r="AO283" s="40"/>
      <c r="AP283" s="40"/>
      <c r="AQ283" s="40"/>
      <c r="AR283" s="40"/>
      <c r="AS283" s="40"/>
      <c r="AT283" s="40"/>
      <c r="AU283" s="40"/>
      <c r="AV283" s="40"/>
      <c r="AW283" s="40"/>
      <c r="AX283" s="40"/>
      <c r="AY283" s="40"/>
      <c r="AZ283" s="40"/>
      <c r="BA283" s="40"/>
      <c r="BB283" s="40"/>
      <c r="BC283" s="40"/>
      <c r="BD283" s="40"/>
      <c r="BE283" s="40"/>
      <c r="BF283" s="40"/>
      <c r="BG283" s="40"/>
      <c r="BH283" s="40"/>
    </row>
    <row r="284" spans="1:60" ht="31.5">
      <c r="A284" s="9"/>
      <c r="B284" s="40"/>
      <c r="C284" s="40"/>
      <c r="D284" s="153"/>
      <c r="E284" s="40"/>
      <c r="F284" s="41"/>
      <c r="G284" s="40"/>
      <c r="H284" s="153"/>
      <c r="I284" s="40"/>
      <c r="J284" s="40"/>
      <c r="K284" s="40"/>
      <c r="L284" s="40"/>
      <c r="M284" s="40"/>
      <c r="N284" s="40"/>
      <c r="O284" s="40"/>
      <c r="P284" s="40"/>
      <c r="Q284" s="40"/>
      <c r="R284" s="40"/>
      <c r="S284" s="40"/>
      <c r="T284" s="40"/>
      <c r="U284" s="40"/>
      <c r="V284" s="40"/>
      <c r="W284" s="40"/>
      <c r="X284" s="40"/>
      <c r="Y284" s="40"/>
      <c r="Z284" s="40"/>
      <c r="AA284" s="40"/>
      <c r="AB284" s="40"/>
      <c r="AC284" s="40"/>
      <c r="AD284" s="40"/>
      <c r="AE284" s="40"/>
      <c r="AF284" s="40"/>
      <c r="AG284" s="40"/>
      <c r="AH284" s="40"/>
      <c r="AI284" s="40"/>
      <c r="AJ284" s="40"/>
      <c r="AK284" s="40"/>
      <c r="AL284" s="40"/>
      <c r="AM284" s="40"/>
      <c r="AN284" s="40"/>
      <c r="AO284" s="40"/>
      <c r="AP284" s="40"/>
      <c r="AQ284" s="40"/>
      <c r="AR284" s="40"/>
      <c r="AS284" s="40"/>
      <c r="AT284" s="40"/>
      <c r="AU284" s="40"/>
      <c r="AV284" s="40"/>
      <c r="AW284" s="40"/>
      <c r="AX284" s="40"/>
      <c r="AY284" s="40"/>
      <c r="AZ284" s="40"/>
      <c r="BA284" s="40"/>
      <c r="BB284" s="40"/>
      <c r="BC284" s="40"/>
      <c r="BD284" s="40"/>
      <c r="BE284" s="40"/>
      <c r="BF284" s="40"/>
      <c r="BG284" s="40"/>
      <c r="BH284" s="40"/>
    </row>
    <row r="285" spans="1:60" s="59" customFormat="1" ht="19.5">
      <c r="A285" s="10"/>
      <c r="B285" s="10"/>
      <c r="C285" s="55" t="s">
        <v>69</v>
      </c>
      <c r="D285" s="159" t="s">
        <v>80</v>
      </c>
      <c r="E285" s="10"/>
      <c r="F285" s="34"/>
      <c r="G285" s="10"/>
      <c r="H285" s="169">
        <f>J285+NPV(discountrate,K285:AM285)</f>
        <v>0</v>
      </c>
      <c r="I285" s="56"/>
      <c r="J285" s="44">
        <f t="shared" ref="J285:AM285" si="303">INDEX(demand,MATCH($C285,demandnames,0),MATCH(J$7,years,0))</f>
        <v>0</v>
      </c>
      <c r="K285" s="44">
        <f t="shared" si="303"/>
        <v>0</v>
      </c>
      <c r="L285" s="44">
        <f t="shared" si="303"/>
        <v>0</v>
      </c>
      <c r="M285" s="44">
        <f t="shared" si="303"/>
        <v>0</v>
      </c>
      <c r="N285" s="44">
        <f t="shared" si="303"/>
        <v>0</v>
      </c>
      <c r="O285" s="44">
        <f t="shared" si="303"/>
        <v>0</v>
      </c>
      <c r="P285" s="44">
        <f t="shared" si="303"/>
        <v>0</v>
      </c>
      <c r="Q285" s="44">
        <f t="shared" si="303"/>
        <v>0</v>
      </c>
      <c r="R285" s="44">
        <f t="shared" si="303"/>
        <v>0</v>
      </c>
      <c r="S285" s="44">
        <f t="shared" si="303"/>
        <v>0</v>
      </c>
      <c r="T285" s="44">
        <f t="shared" si="303"/>
        <v>0</v>
      </c>
      <c r="U285" s="44">
        <f t="shared" si="303"/>
        <v>0</v>
      </c>
      <c r="V285" s="44">
        <f t="shared" si="303"/>
        <v>0</v>
      </c>
      <c r="W285" s="44">
        <f t="shared" si="303"/>
        <v>0</v>
      </c>
      <c r="X285" s="44">
        <f t="shared" si="303"/>
        <v>0</v>
      </c>
      <c r="Y285" s="44">
        <f t="shared" si="303"/>
        <v>0</v>
      </c>
      <c r="Z285" s="44">
        <f t="shared" si="303"/>
        <v>0</v>
      </c>
      <c r="AA285" s="44">
        <f t="shared" si="303"/>
        <v>0</v>
      </c>
      <c r="AB285" s="44">
        <f t="shared" si="303"/>
        <v>0</v>
      </c>
      <c r="AC285" s="44">
        <f t="shared" si="303"/>
        <v>0</v>
      </c>
      <c r="AD285" s="44">
        <f t="shared" si="303"/>
        <v>0</v>
      </c>
      <c r="AE285" s="44">
        <f t="shared" si="303"/>
        <v>0</v>
      </c>
      <c r="AF285" s="44">
        <f t="shared" si="303"/>
        <v>0</v>
      </c>
      <c r="AG285" s="44">
        <f t="shared" si="303"/>
        <v>0</v>
      </c>
      <c r="AH285" s="44">
        <f t="shared" si="303"/>
        <v>0</v>
      </c>
      <c r="AI285" s="44">
        <f t="shared" si="303"/>
        <v>0</v>
      </c>
      <c r="AJ285" s="44">
        <f t="shared" si="303"/>
        <v>0</v>
      </c>
      <c r="AK285" s="44">
        <f t="shared" si="303"/>
        <v>0</v>
      </c>
      <c r="AL285" s="44">
        <f t="shared" si="303"/>
        <v>0</v>
      </c>
      <c r="AM285" s="44">
        <f t="shared" si="303"/>
        <v>0</v>
      </c>
      <c r="AN285" s="57"/>
      <c r="AO285" s="57"/>
      <c r="AP285" s="57"/>
      <c r="AQ285" s="57"/>
      <c r="AR285" s="57"/>
      <c r="AS285" s="57"/>
      <c r="AT285" s="57"/>
      <c r="AU285" s="57"/>
      <c r="AV285" s="57"/>
      <c r="AW285" s="57"/>
      <c r="AX285" s="57"/>
      <c r="AY285" s="57"/>
      <c r="AZ285" s="57"/>
      <c r="BA285" s="57"/>
      <c r="BB285" s="57"/>
      <c r="BC285" s="57"/>
      <c r="BD285" s="57"/>
      <c r="BE285" s="58"/>
      <c r="BF285" s="58"/>
      <c r="BG285" s="58"/>
      <c r="BH285" s="58"/>
    </row>
    <row r="286" spans="1:60" ht="19.5">
      <c r="A286" s="9"/>
      <c r="B286" s="9"/>
      <c r="C286" s="53"/>
      <c r="D286" s="16"/>
      <c r="E286" s="9"/>
      <c r="F286" s="34"/>
      <c r="G286" s="9"/>
      <c r="H286" s="170"/>
      <c r="I286" s="60"/>
      <c r="J286" s="61"/>
      <c r="K286" s="61"/>
      <c r="L286" s="61"/>
      <c r="M286" s="61"/>
      <c r="N286" s="61"/>
      <c r="O286" s="61"/>
      <c r="P286" s="61"/>
      <c r="Q286" s="61"/>
      <c r="R286" s="61"/>
      <c r="S286" s="61"/>
      <c r="T286" s="61"/>
      <c r="U286" s="61"/>
      <c r="V286" s="61"/>
      <c r="W286" s="61"/>
      <c r="X286" s="61"/>
      <c r="Y286" s="61"/>
      <c r="Z286" s="61"/>
      <c r="AA286" s="61"/>
      <c r="AB286" s="61"/>
      <c r="AC286" s="61"/>
      <c r="AD286" s="61"/>
      <c r="AE286" s="61"/>
      <c r="AF286" s="61"/>
      <c r="AG286" s="61"/>
      <c r="AH286" s="61"/>
      <c r="AI286" s="61"/>
      <c r="AJ286" s="61"/>
      <c r="AK286" s="61"/>
      <c r="AL286" s="61"/>
      <c r="AM286" s="61"/>
      <c r="AN286" s="62"/>
      <c r="AO286" s="62"/>
      <c r="AP286" s="62"/>
      <c r="AQ286" s="62"/>
      <c r="AR286" s="62"/>
      <c r="AS286" s="62"/>
      <c r="AT286" s="62"/>
      <c r="AU286" s="62"/>
      <c r="AV286" s="62"/>
      <c r="AW286" s="62"/>
      <c r="AX286" s="62"/>
      <c r="AY286" s="62"/>
      <c r="AZ286" s="62"/>
      <c r="BA286" s="62"/>
      <c r="BB286" s="62"/>
      <c r="BC286" s="62"/>
      <c r="BD286" s="62"/>
      <c r="BE286" s="23"/>
      <c r="BF286" s="23"/>
      <c r="BG286" s="23"/>
      <c r="BH286" s="23"/>
    </row>
    <row r="287" spans="1:60" ht="22.5">
      <c r="A287" s="9"/>
      <c r="B287" s="63" t="s">
        <v>81</v>
      </c>
      <c r="D287" s="16"/>
      <c r="E287" s="9"/>
      <c r="F287" s="34"/>
      <c r="G287" s="9"/>
      <c r="H287" s="171"/>
      <c r="I287" s="60"/>
      <c r="J287" s="61"/>
      <c r="K287" s="61"/>
      <c r="L287" s="61"/>
      <c r="M287" s="61"/>
      <c r="N287" s="61"/>
      <c r="O287" s="61"/>
      <c r="P287" s="61"/>
      <c r="Q287" s="61"/>
      <c r="R287" s="61"/>
      <c r="S287" s="61"/>
      <c r="T287" s="61"/>
      <c r="U287" s="61"/>
      <c r="V287" s="61"/>
      <c r="W287" s="61"/>
      <c r="X287" s="61"/>
      <c r="Y287" s="61"/>
      <c r="Z287" s="61"/>
      <c r="AA287" s="61"/>
      <c r="AB287" s="61"/>
      <c r="AC287" s="61"/>
      <c r="AD287" s="61"/>
      <c r="AE287" s="61"/>
      <c r="AF287" s="61"/>
      <c r="AG287" s="61"/>
      <c r="AH287" s="61"/>
      <c r="AI287" s="61"/>
      <c r="AJ287" s="61"/>
      <c r="AK287" s="61"/>
      <c r="AL287" s="61"/>
      <c r="AM287" s="61"/>
      <c r="AN287" s="62"/>
      <c r="AO287" s="62"/>
      <c r="AP287" s="62"/>
      <c r="AQ287" s="62"/>
      <c r="AR287" s="62"/>
      <c r="AS287" s="62"/>
      <c r="AT287" s="62"/>
      <c r="AU287" s="62"/>
      <c r="AV287" s="62"/>
      <c r="AW287" s="62"/>
      <c r="AX287" s="62"/>
      <c r="AY287" s="62"/>
      <c r="AZ287" s="62"/>
      <c r="BA287" s="62"/>
      <c r="BB287" s="62"/>
      <c r="BC287" s="62"/>
      <c r="BD287" s="62"/>
      <c r="BE287" s="23"/>
      <c r="BF287" s="23"/>
      <c r="BG287" s="23"/>
      <c r="BH287" s="23"/>
    </row>
    <row r="288" spans="1:60" ht="19.5">
      <c r="A288" s="9"/>
      <c r="B288" s="9"/>
      <c r="C288" s="11" t="str">
        <f>C300</f>
        <v>Cost of the existing system</v>
      </c>
      <c r="D288" s="160" t="str">
        <f t="shared" ref="D288:D293" si="304">baseyear</f>
        <v>FY$24</v>
      </c>
      <c r="E288" s="11"/>
      <c r="F288" s="64"/>
      <c r="G288" s="9"/>
      <c r="H288" s="167">
        <f t="shared" ref="H288:H293" si="305">J288+NPV(discountrate,K288:AM288)</f>
        <v>0</v>
      </c>
      <c r="I288" s="60"/>
      <c r="J288" s="45">
        <f>J300</f>
        <v>0</v>
      </c>
      <c r="K288" s="45">
        <f t="shared" ref="K288:AM288" si="306">K300</f>
        <v>0</v>
      </c>
      <c r="L288" s="45">
        <f t="shared" si="306"/>
        <v>0</v>
      </c>
      <c r="M288" s="45">
        <f t="shared" si="306"/>
        <v>0</v>
      </c>
      <c r="N288" s="45">
        <f t="shared" si="306"/>
        <v>0</v>
      </c>
      <c r="O288" s="45">
        <f t="shared" si="306"/>
        <v>0</v>
      </c>
      <c r="P288" s="45">
        <f t="shared" si="306"/>
        <v>0</v>
      </c>
      <c r="Q288" s="45">
        <f t="shared" si="306"/>
        <v>0</v>
      </c>
      <c r="R288" s="45">
        <f t="shared" si="306"/>
        <v>0</v>
      </c>
      <c r="S288" s="45">
        <f t="shared" si="306"/>
        <v>0</v>
      </c>
      <c r="T288" s="45">
        <f t="shared" si="306"/>
        <v>0</v>
      </c>
      <c r="U288" s="45">
        <f t="shared" si="306"/>
        <v>0</v>
      </c>
      <c r="V288" s="45">
        <f t="shared" si="306"/>
        <v>0</v>
      </c>
      <c r="W288" s="45">
        <f t="shared" si="306"/>
        <v>0</v>
      </c>
      <c r="X288" s="45">
        <f t="shared" si="306"/>
        <v>0</v>
      </c>
      <c r="Y288" s="45">
        <f t="shared" si="306"/>
        <v>0</v>
      </c>
      <c r="Z288" s="45">
        <f t="shared" si="306"/>
        <v>0</v>
      </c>
      <c r="AA288" s="45">
        <f t="shared" si="306"/>
        <v>0</v>
      </c>
      <c r="AB288" s="45">
        <f t="shared" si="306"/>
        <v>0</v>
      </c>
      <c r="AC288" s="45">
        <f t="shared" si="306"/>
        <v>0</v>
      </c>
      <c r="AD288" s="45">
        <f t="shared" si="306"/>
        <v>0</v>
      </c>
      <c r="AE288" s="45">
        <f t="shared" si="306"/>
        <v>0</v>
      </c>
      <c r="AF288" s="45">
        <f t="shared" si="306"/>
        <v>0</v>
      </c>
      <c r="AG288" s="45">
        <f t="shared" si="306"/>
        <v>0</v>
      </c>
      <c r="AH288" s="45">
        <f t="shared" si="306"/>
        <v>0</v>
      </c>
      <c r="AI288" s="45">
        <f t="shared" si="306"/>
        <v>0</v>
      </c>
      <c r="AJ288" s="45">
        <f t="shared" si="306"/>
        <v>0</v>
      </c>
      <c r="AK288" s="45">
        <f t="shared" si="306"/>
        <v>0</v>
      </c>
      <c r="AL288" s="45">
        <f t="shared" si="306"/>
        <v>0</v>
      </c>
      <c r="AM288" s="45">
        <f t="shared" si="306"/>
        <v>0</v>
      </c>
      <c r="AN288" s="62"/>
      <c r="AO288" s="62"/>
      <c r="AP288" s="62"/>
      <c r="AQ288" s="62"/>
      <c r="AR288" s="62"/>
      <c r="AS288" s="62"/>
      <c r="AT288" s="62"/>
      <c r="AU288" s="62"/>
      <c r="AV288" s="62"/>
      <c r="AW288" s="62"/>
      <c r="AX288" s="62"/>
      <c r="AY288" s="62"/>
      <c r="AZ288" s="62"/>
      <c r="BA288" s="62"/>
      <c r="BB288" s="62"/>
      <c r="BC288" s="62"/>
      <c r="BD288" s="62"/>
      <c r="BE288" s="23"/>
      <c r="BF288" s="23"/>
      <c r="BG288" s="23"/>
      <c r="BH288" s="23"/>
    </row>
    <row r="289" spans="1:60" ht="19.5">
      <c r="A289" s="9"/>
      <c r="B289" s="9"/>
      <c r="C289" s="11" t="str">
        <f>C319</f>
        <v>Total expenditure: Augmentation 1 name</v>
      </c>
      <c r="D289" s="160" t="str">
        <f t="shared" si="304"/>
        <v>FY$24</v>
      </c>
      <c r="E289" s="11"/>
      <c r="F289" s="64"/>
      <c r="G289" s="9"/>
      <c r="H289" s="167">
        <f t="shared" si="305"/>
        <v>0</v>
      </c>
      <c r="I289" s="60"/>
      <c r="J289" s="45">
        <f>J319</f>
        <v>0</v>
      </c>
      <c r="K289" s="45">
        <f t="shared" ref="K289:AM289" si="307">K319</f>
        <v>0</v>
      </c>
      <c r="L289" s="45">
        <f t="shared" si="307"/>
        <v>0</v>
      </c>
      <c r="M289" s="45">
        <f t="shared" si="307"/>
        <v>0</v>
      </c>
      <c r="N289" s="45">
        <f t="shared" si="307"/>
        <v>0</v>
      </c>
      <c r="O289" s="45">
        <f t="shared" si="307"/>
        <v>0</v>
      </c>
      <c r="P289" s="45">
        <f t="shared" si="307"/>
        <v>0</v>
      </c>
      <c r="Q289" s="45">
        <f t="shared" si="307"/>
        <v>0</v>
      </c>
      <c r="R289" s="45">
        <f t="shared" si="307"/>
        <v>0</v>
      </c>
      <c r="S289" s="45">
        <f t="shared" si="307"/>
        <v>0</v>
      </c>
      <c r="T289" s="45">
        <f t="shared" si="307"/>
        <v>0</v>
      </c>
      <c r="U289" s="45">
        <f t="shared" si="307"/>
        <v>0</v>
      </c>
      <c r="V289" s="45">
        <f t="shared" si="307"/>
        <v>0</v>
      </c>
      <c r="W289" s="45">
        <f t="shared" si="307"/>
        <v>0</v>
      </c>
      <c r="X289" s="45">
        <f t="shared" si="307"/>
        <v>0</v>
      </c>
      <c r="Y289" s="45">
        <f t="shared" si="307"/>
        <v>0</v>
      </c>
      <c r="Z289" s="45">
        <f t="shared" si="307"/>
        <v>0</v>
      </c>
      <c r="AA289" s="45">
        <f t="shared" si="307"/>
        <v>0</v>
      </c>
      <c r="AB289" s="45">
        <f t="shared" si="307"/>
        <v>0</v>
      </c>
      <c r="AC289" s="45">
        <f t="shared" si="307"/>
        <v>0</v>
      </c>
      <c r="AD289" s="45">
        <f t="shared" si="307"/>
        <v>0</v>
      </c>
      <c r="AE289" s="45">
        <f t="shared" si="307"/>
        <v>0</v>
      </c>
      <c r="AF289" s="45">
        <f t="shared" si="307"/>
        <v>0</v>
      </c>
      <c r="AG289" s="45">
        <f t="shared" si="307"/>
        <v>0</v>
      </c>
      <c r="AH289" s="45">
        <f t="shared" si="307"/>
        <v>0</v>
      </c>
      <c r="AI289" s="45">
        <f t="shared" si="307"/>
        <v>0</v>
      </c>
      <c r="AJ289" s="45">
        <f t="shared" si="307"/>
        <v>0</v>
      </c>
      <c r="AK289" s="45">
        <f t="shared" si="307"/>
        <v>0</v>
      </c>
      <c r="AL289" s="45">
        <f t="shared" si="307"/>
        <v>0</v>
      </c>
      <c r="AM289" s="45">
        <f t="shared" si="307"/>
        <v>0</v>
      </c>
      <c r="AN289" s="62"/>
      <c r="AO289" s="62"/>
      <c r="AP289" s="62"/>
      <c r="AQ289" s="62"/>
      <c r="AR289" s="62"/>
      <c r="AS289" s="62"/>
      <c r="AT289" s="62"/>
      <c r="AU289" s="62"/>
      <c r="AV289" s="62"/>
      <c r="AW289" s="62"/>
      <c r="AX289" s="62"/>
      <c r="AY289" s="62"/>
      <c r="AZ289" s="62"/>
      <c r="BA289" s="62"/>
      <c r="BB289" s="62"/>
      <c r="BC289" s="62"/>
      <c r="BD289" s="62"/>
      <c r="BE289" s="23"/>
      <c r="BF289" s="23"/>
      <c r="BG289" s="23"/>
      <c r="BH289" s="23"/>
    </row>
    <row r="290" spans="1:60" ht="19.5">
      <c r="A290" s="9"/>
      <c r="B290" s="9"/>
      <c r="C290" s="11" t="str">
        <f>C337</f>
        <v>Total expenditure: Augmentation 2 name</v>
      </c>
      <c r="D290" s="160" t="str">
        <f t="shared" si="304"/>
        <v>FY$24</v>
      </c>
      <c r="E290" s="11"/>
      <c r="F290" s="64"/>
      <c r="G290" s="9"/>
      <c r="H290" s="168">
        <f t="shared" si="305"/>
        <v>0</v>
      </c>
      <c r="I290" s="60"/>
      <c r="J290" s="45">
        <f>J337</f>
        <v>0</v>
      </c>
      <c r="K290" s="45">
        <f t="shared" ref="K290:AM290" si="308">K337</f>
        <v>0</v>
      </c>
      <c r="L290" s="45">
        <f t="shared" si="308"/>
        <v>0</v>
      </c>
      <c r="M290" s="45">
        <f t="shared" si="308"/>
        <v>0</v>
      </c>
      <c r="N290" s="45">
        <f t="shared" si="308"/>
        <v>0</v>
      </c>
      <c r="O290" s="45">
        <f t="shared" si="308"/>
        <v>0</v>
      </c>
      <c r="P290" s="45">
        <f t="shared" si="308"/>
        <v>0</v>
      </c>
      <c r="Q290" s="45">
        <f t="shared" si="308"/>
        <v>0</v>
      </c>
      <c r="R290" s="45">
        <f t="shared" si="308"/>
        <v>0</v>
      </c>
      <c r="S290" s="45">
        <f t="shared" si="308"/>
        <v>0</v>
      </c>
      <c r="T290" s="45">
        <f t="shared" si="308"/>
        <v>0</v>
      </c>
      <c r="U290" s="45">
        <f t="shared" si="308"/>
        <v>0</v>
      </c>
      <c r="V290" s="45">
        <f t="shared" si="308"/>
        <v>0</v>
      </c>
      <c r="W290" s="45">
        <f t="shared" si="308"/>
        <v>0</v>
      </c>
      <c r="X290" s="45">
        <f t="shared" si="308"/>
        <v>0</v>
      </c>
      <c r="Y290" s="45">
        <f t="shared" si="308"/>
        <v>0</v>
      </c>
      <c r="Z290" s="45">
        <f t="shared" si="308"/>
        <v>0</v>
      </c>
      <c r="AA290" s="45">
        <f t="shared" si="308"/>
        <v>0</v>
      </c>
      <c r="AB290" s="45">
        <f t="shared" si="308"/>
        <v>0</v>
      </c>
      <c r="AC290" s="45">
        <f t="shared" si="308"/>
        <v>0</v>
      </c>
      <c r="AD290" s="45">
        <f t="shared" si="308"/>
        <v>0</v>
      </c>
      <c r="AE290" s="45">
        <f t="shared" si="308"/>
        <v>0</v>
      </c>
      <c r="AF290" s="45">
        <f t="shared" si="308"/>
        <v>0</v>
      </c>
      <c r="AG290" s="45">
        <f t="shared" si="308"/>
        <v>0</v>
      </c>
      <c r="AH290" s="45">
        <f t="shared" si="308"/>
        <v>0</v>
      </c>
      <c r="AI290" s="45">
        <f t="shared" si="308"/>
        <v>0</v>
      </c>
      <c r="AJ290" s="45">
        <f t="shared" si="308"/>
        <v>0</v>
      </c>
      <c r="AK290" s="45">
        <f t="shared" si="308"/>
        <v>0</v>
      </c>
      <c r="AL290" s="45">
        <f t="shared" si="308"/>
        <v>0</v>
      </c>
      <c r="AM290" s="45">
        <f t="shared" si="308"/>
        <v>0</v>
      </c>
      <c r="AN290" s="62"/>
      <c r="AO290" s="62"/>
      <c r="AP290" s="62"/>
      <c r="AQ290" s="62"/>
      <c r="AR290" s="62"/>
      <c r="AS290" s="62"/>
      <c r="AT290" s="62"/>
      <c r="AU290" s="62"/>
      <c r="AV290" s="62"/>
      <c r="AW290" s="62"/>
      <c r="AX290" s="62"/>
      <c r="AY290" s="62"/>
      <c r="AZ290" s="62"/>
      <c r="BA290" s="62"/>
      <c r="BB290" s="62"/>
      <c r="BC290" s="62"/>
      <c r="BD290" s="62"/>
      <c r="BE290" s="23"/>
      <c r="BF290" s="23"/>
      <c r="BG290" s="23"/>
      <c r="BH290" s="23"/>
    </row>
    <row r="291" spans="1:60" ht="19.5">
      <c r="A291" s="9"/>
      <c r="B291" s="9"/>
      <c r="C291" s="11" t="str">
        <f>C355</f>
        <v>Total expenditure: Augmentation 3 name</v>
      </c>
      <c r="D291" s="160" t="str">
        <f t="shared" si="304"/>
        <v>FY$24</v>
      </c>
      <c r="E291" s="11"/>
      <c r="F291" s="64"/>
      <c r="G291" s="9"/>
      <c r="H291" s="168">
        <f t="shared" si="305"/>
        <v>0</v>
      </c>
      <c r="I291" s="60"/>
      <c r="J291" s="45">
        <f>J355</f>
        <v>0</v>
      </c>
      <c r="K291" s="45">
        <f t="shared" ref="K291:AM291" si="309">K355</f>
        <v>0</v>
      </c>
      <c r="L291" s="45">
        <f t="shared" si="309"/>
        <v>0</v>
      </c>
      <c r="M291" s="45">
        <f t="shared" si="309"/>
        <v>0</v>
      </c>
      <c r="N291" s="45">
        <f t="shared" si="309"/>
        <v>0</v>
      </c>
      <c r="O291" s="45">
        <f t="shared" si="309"/>
        <v>0</v>
      </c>
      <c r="P291" s="45">
        <f t="shared" si="309"/>
        <v>0</v>
      </c>
      <c r="Q291" s="45">
        <f t="shared" si="309"/>
        <v>0</v>
      </c>
      <c r="R291" s="45">
        <f t="shared" si="309"/>
        <v>0</v>
      </c>
      <c r="S291" s="45">
        <f t="shared" si="309"/>
        <v>0</v>
      </c>
      <c r="T291" s="45">
        <f t="shared" si="309"/>
        <v>0</v>
      </c>
      <c r="U291" s="45">
        <f t="shared" si="309"/>
        <v>0</v>
      </c>
      <c r="V291" s="45">
        <f t="shared" si="309"/>
        <v>0</v>
      </c>
      <c r="W291" s="45">
        <f t="shared" si="309"/>
        <v>0</v>
      </c>
      <c r="X291" s="45">
        <f t="shared" si="309"/>
        <v>0</v>
      </c>
      <c r="Y291" s="45">
        <f t="shared" si="309"/>
        <v>0</v>
      </c>
      <c r="Z291" s="45">
        <f t="shared" si="309"/>
        <v>0</v>
      </c>
      <c r="AA291" s="45">
        <f t="shared" si="309"/>
        <v>0</v>
      </c>
      <c r="AB291" s="45">
        <f t="shared" si="309"/>
        <v>0</v>
      </c>
      <c r="AC291" s="45">
        <f t="shared" si="309"/>
        <v>0</v>
      </c>
      <c r="AD291" s="45">
        <f t="shared" si="309"/>
        <v>0</v>
      </c>
      <c r="AE291" s="45">
        <f t="shared" si="309"/>
        <v>0</v>
      </c>
      <c r="AF291" s="45">
        <f t="shared" si="309"/>
        <v>0</v>
      </c>
      <c r="AG291" s="45">
        <f t="shared" si="309"/>
        <v>0</v>
      </c>
      <c r="AH291" s="45">
        <f t="shared" si="309"/>
        <v>0</v>
      </c>
      <c r="AI291" s="45">
        <f t="shared" si="309"/>
        <v>0</v>
      </c>
      <c r="AJ291" s="45">
        <f t="shared" si="309"/>
        <v>0</v>
      </c>
      <c r="AK291" s="45">
        <f t="shared" si="309"/>
        <v>0</v>
      </c>
      <c r="AL291" s="45">
        <f t="shared" si="309"/>
        <v>0</v>
      </c>
      <c r="AM291" s="45">
        <f t="shared" si="309"/>
        <v>0</v>
      </c>
      <c r="AN291" s="62"/>
      <c r="AO291" s="62"/>
      <c r="AP291" s="62"/>
      <c r="AQ291" s="62"/>
      <c r="AR291" s="62"/>
      <c r="AS291" s="62"/>
      <c r="AT291" s="62"/>
      <c r="AU291" s="62"/>
      <c r="AV291" s="62"/>
      <c r="AW291" s="62"/>
      <c r="AX291" s="62"/>
      <c r="AY291" s="62"/>
      <c r="AZ291" s="62"/>
      <c r="BA291" s="62"/>
      <c r="BB291" s="62"/>
      <c r="BC291" s="62"/>
      <c r="BD291" s="62"/>
      <c r="BE291" s="23"/>
      <c r="BF291" s="23"/>
      <c r="BG291" s="23"/>
      <c r="BH291" s="23"/>
    </row>
    <row r="292" spans="1:60" ht="19.5">
      <c r="A292" s="9"/>
      <c r="B292" s="9"/>
      <c r="C292" s="11" t="str">
        <f>C373</f>
        <v>Total expenditure: Augmentation 4 name</v>
      </c>
      <c r="D292" s="160" t="str">
        <f t="shared" si="304"/>
        <v>FY$24</v>
      </c>
      <c r="E292" s="11"/>
      <c r="F292" s="64"/>
      <c r="G292" s="9"/>
      <c r="H292" s="168">
        <f t="shared" si="305"/>
        <v>0</v>
      </c>
      <c r="I292" s="60"/>
      <c r="J292" s="45">
        <f>J373</f>
        <v>0</v>
      </c>
      <c r="K292" s="45">
        <f t="shared" ref="K292:AM292" si="310">K373</f>
        <v>0</v>
      </c>
      <c r="L292" s="45">
        <f t="shared" si="310"/>
        <v>0</v>
      </c>
      <c r="M292" s="45">
        <f t="shared" si="310"/>
        <v>0</v>
      </c>
      <c r="N292" s="45">
        <f t="shared" si="310"/>
        <v>0</v>
      </c>
      <c r="O292" s="45">
        <f t="shared" si="310"/>
        <v>0</v>
      </c>
      <c r="P292" s="45">
        <f t="shared" si="310"/>
        <v>0</v>
      </c>
      <c r="Q292" s="45">
        <f t="shared" si="310"/>
        <v>0</v>
      </c>
      <c r="R292" s="45">
        <f t="shared" si="310"/>
        <v>0</v>
      </c>
      <c r="S292" s="45">
        <f t="shared" si="310"/>
        <v>0</v>
      </c>
      <c r="T292" s="45">
        <f t="shared" si="310"/>
        <v>0</v>
      </c>
      <c r="U292" s="45">
        <f t="shared" si="310"/>
        <v>0</v>
      </c>
      <c r="V292" s="45">
        <f t="shared" si="310"/>
        <v>0</v>
      </c>
      <c r="W292" s="45">
        <f t="shared" si="310"/>
        <v>0</v>
      </c>
      <c r="X292" s="45">
        <f t="shared" si="310"/>
        <v>0</v>
      </c>
      <c r="Y292" s="45">
        <f t="shared" si="310"/>
        <v>0</v>
      </c>
      <c r="Z292" s="45">
        <f t="shared" si="310"/>
        <v>0</v>
      </c>
      <c r="AA292" s="45">
        <f t="shared" si="310"/>
        <v>0</v>
      </c>
      <c r="AB292" s="45">
        <f t="shared" si="310"/>
        <v>0</v>
      </c>
      <c r="AC292" s="45">
        <f t="shared" si="310"/>
        <v>0</v>
      </c>
      <c r="AD292" s="45">
        <f t="shared" si="310"/>
        <v>0</v>
      </c>
      <c r="AE292" s="45">
        <f t="shared" si="310"/>
        <v>0</v>
      </c>
      <c r="AF292" s="45">
        <f t="shared" si="310"/>
        <v>0</v>
      </c>
      <c r="AG292" s="45">
        <f t="shared" si="310"/>
        <v>0</v>
      </c>
      <c r="AH292" s="45">
        <f t="shared" si="310"/>
        <v>0</v>
      </c>
      <c r="AI292" s="45">
        <f t="shared" si="310"/>
        <v>0</v>
      </c>
      <c r="AJ292" s="45">
        <f t="shared" si="310"/>
        <v>0</v>
      </c>
      <c r="AK292" s="45">
        <f t="shared" si="310"/>
        <v>0</v>
      </c>
      <c r="AL292" s="45">
        <f t="shared" si="310"/>
        <v>0</v>
      </c>
      <c r="AM292" s="45">
        <f t="shared" si="310"/>
        <v>0</v>
      </c>
      <c r="AN292" s="62"/>
      <c r="AO292" s="62"/>
      <c r="AP292" s="62"/>
      <c r="AQ292" s="62"/>
      <c r="AR292" s="62"/>
      <c r="AS292" s="62"/>
      <c r="AT292" s="62"/>
      <c r="AU292" s="62"/>
      <c r="AV292" s="62"/>
      <c r="AW292" s="62"/>
      <c r="AX292" s="62"/>
      <c r="AY292" s="62"/>
      <c r="AZ292" s="62"/>
      <c r="BA292" s="62"/>
      <c r="BB292" s="62"/>
      <c r="BC292" s="62"/>
      <c r="BD292" s="62"/>
      <c r="BE292" s="23"/>
      <c r="BF292" s="23"/>
      <c r="BG292" s="23"/>
      <c r="BH292" s="23"/>
    </row>
    <row r="293" spans="1:60" ht="19.5">
      <c r="A293" s="9"/>
      <c r="B293" s="9"/>
      <c r="C293" s="11" t="str">
        <f>C391</f>
        <v>Total expenditure: Augmentation 5 name</v>
      </c>
      <c r="D293" s="160" t="str">
        <f t="shared" si="304"/>
        <v>FY$24</v>
      </c>
      <c r="E293" s="11"/>
      <c r="F293" s="64"/>
      <c r="G293" s="9"/>
      <c r="H293" s="168">
        <f t="shared" si="305"/>
        <v>0</v>
      </c>
      <c r="I293" s="60"/>
      <c r="J293" s="45">
        <f>J391</f>
        <v>0</v>
      </c>
      <c r="K293" s="45">
        <f t="shared" ref="K293:AM293" si="311">K391</f>
        <v>0</v>
      </c>
      <c r="L293" s="45">
        <f t="shared" si="311"/>
        <v>0</v>
      </c>
      <c r="M293" s="45">
        <f t="shared" si="311"/>
        <v>0</v>
      </c>
      <c r="N293" s="45">
        <f t="shared" si="311"/>
        <v>0</v>
      </c>
      <c r="O293" s="45">
        <f t="shared" si="311"/>
        <v>0</v>
      </c>
      <c r="P293" s="45">
        <f t="shared" si="311"/>
        <v>0</v>
      </c>
      <c r="Q293" s="45">
        <f t="shared" si="311"/>
        <v>0</v>
      </c>
      <c r="R293" s="45">
        <f t="shared" si="311"/>
        <v>0</v>
      </c>
      <c r="S293" s="45">
        <f t="shared" si="311"/>
        <v>0</v>
      </c>
      <c r="T293" s="45">
        <f t="shared" si="311"/>
        <v>0</v>
      </c>
      <c r="U293" s="45">
        <f t="shared" si="311"/>
        <v>0</v>
      </c>
      <c r="V293" s="45">
        <f t="shared" si="311"/>
        <v>0</v>
      </c>
      <c r="W293" s="45">
        <f t="shared" si="311"/>
        <v>0</v>
      </c>
      <c r="X293" s="45">
        <f t="shared" si="311"/>
        <v>0</v>
      </c>
      <c r="Y293" s="45">
        <f t="shared" si="311"/>
        <v>0</v>
      </c>
      <c r="Z293" s="45">
        <f t="shared" si="311"/>
        <v>0</v>
      </c>
      <c r="AA293" s="45">
        <f t="shared" si="311"/>
        <v>0</v>
      </c>
      <c r="AB293" s="45">
        <f t="shared" si="311"/>
        <v>0</v>
      </c>
      <c r="AC293" s="45">
        <f t="shared" si="311"/>
        <v>0</v>
      </c>
      <c r="AD293" s="45">
        <f t="shared" si="311"/>
        <v>0</v>
      </c>
      <c r="AE293" s="45">
        <f t="shared" si="311"/>
        <v>0</v>
      </c>
      <c r="AF293" s="45">
        <f t="shared" si="311"/>
        <v>0</v>
      </c>
      <c r="AG293" s="45">
        <f t="shared" si="311"/>
        <v>0</v>
      </c>
      <c r="AH293" s="45">
        <f t="shared" si="311"/>
        <v>0</v>
      </c>
      <c r="AI293" s="45">
        <f t="shared" si="311"/>
        <v>0</v>
      </c>
      <c r="AJ293" s="45">
        <f t="shared" si="311"/>
        <v>0</v>
      </c>
      <c r="AK293" s="45">
        <f t="shared" si="311"/>
        <v>0</v>
      </c>
      <c r="AL293" s="45">
        <f t="shared" si="311"/>
        <v>0</v>
      </c>
      <c r="AM293" s="45">
        <f t="shared" si="311"/>
        <v>0</v>
      </c>
      <c r="AN293" s="62"/>
      <c r="AO293" s="62"/>
      <c r="AP293" s="62"/>
      <c r="AQ293" s="62"/>
      <c r="AR293" s="62"/>
      <c r="AS293" s="62"/>
      <c r="AT293" s="62"/>
      <c r="AU293" s="62"/>
      <c r="AV293" s="62"/>
      <c r="AW293" s="62"/>
      <c r="AX293" s="62"/>
      <c r="AY293" s="62"/>
      <c r="AZ293" s="62"/>
      <c r="BA293" s="62"/>
      <c r="BB293" s="62"/>
      <c r="BC293" s="62"/>
      <c r="BD293" s="62"/>
      <c r="BE293" s="23"/>
      <c r="BF293" s="23"/>
      <c r="BG293" s="23"/>
      <c r="BH293" s="23"/>
    </row>
    <row r="294" spans="1:60" s="59" customFormat="1" ht="19.5">
      <c r="A294" s="10"/>
      <c r="B294" s="10"/>
      <c r="C294" s="10" t="s">
        <v>82</v>
      </c>
      <c r="D294" s="160" t="str">
        <f>baseyear</f>
        <v>FY$24</v>
      </c>
      <c r="E294" s="11"/>
      <c r="F294" s="64"/>
      <c r="G294" s="10"/>
      <c r="H294" s="172">
        <f>SUM(H288:H293)</f>
        <v>0</v>
      </c>
      <c r="I294" s="56"/>
      <c r="J294" s="44">
        <f t="shared" ref="J294:AM294" si="312">SUM(J288:J293)</f>
        <v>0</v>
      </c>
      <c r="K294" s="44">
        <f t="shared" si="312"/>
        <v>0</v>
      </c>
      <c r="L294" s="44">
        <f t="shared" si="312"/>
        <v>0</v>
      </c>
      <c r="M294" s="44">
        <f t="shared" si="312"/>
        <v>0</v>
      </c>
      <c r="N294" s="44">
        <f t="shared" si="312"/>
        <v>0</v>
      </c>
      <c r="O294" s="44">
        <f t="shared" si="312"/>
        <v>0</v>
      </c>
      <c r="P294" s="44">
        <f t="shared" si="312"/>
        <v>0</v>
      </c>
      <c r="Q294" s="44">
        <f t="shared" si="312"/>
        <v>0</v>
      </c>
      <c r="R294" s="44">
        <f t="shared" si="312"/>
        <v>0</v>
      </c>
      <c r="S294" s="44">
        <f t="shared" si="312"/>
        <v>0</v>
      </c>
      <c r="T294" s="44">
        <f t="shared" si="312"/>
        <v>0</v>
      </c>
      <c r="U294" s="44">
        <f t="shared" si="312"/>
        <v>0</v>
      </c>
      <c r="V294" s="44">
        <f t="shared" si="312"/>
        <v>0</v>
      </c>
      <c r="W294" s="44">
        <f t="shared" si="312"/>
        <v>0</v>
      </c>
      <c r="X294" s="44">
        <f t="shared" si="312"/>
        <v>0</v>
      </c>
      <c r="Y294" s="44">
        <f t="shared" si="312"/>
        <v>0</v>
      </c>
      <c r="Z294" s="44">
        <f t="shared" si="312"/>
        <v>0</v>
      </c>
      <c r="AA294" s="44">
        <f t="shared" si="312"/>
        <v>0</v>
      </c>
      <c r="AB294" s="44">
        <f t="shared" si="312"/>
        <v>0</v>
      </c>
      <c r="AC294" s="44">
        <f t="shared" si="312"/>
        <v>0</v>
      </c>
      <c r="AD294" s="44">
        <f t="shared" si="312"/>
        <v>0</v>
      </c>
      <c r="AE294" s="44">
        <f t="shared" si="312"/>
        <v>0</v>
      </c>
      <c r="AF294" s="44">
        <f t="shared" si="312"/>
        <v>0</v>
      </c>
      <c r="AG294" s="44">
        <f t="shared" si="312"/>
        <v>0</v>
      </c>
      <c r="AH294" s="44">
        <f t="shared" si="312"/>
        <v>0</v>
      </c>
      <c r="AI294" s="44">
        <f t="shared" si="312"/>
        <v>0</v>
      </c>
      <c r="AJ294" s="44">
        <f t="shared" si="312"/>
        <v>0</v>
      </c>
      <c r="AK294" s="44">
        <f t="shared" si="312"/>
        <v>0</v>
      </c>
      <c r="AL294" s="44">
        <f t="shared" si="312"/>
        <v>0</v>
      </c>
      <c r="AM294" s="44">
        <f t="shared" si="312"/>
        <v>0</v>
      </c>
      <c r="AN294" s="57"/>
      <c r="AO294" s="57"/>
      <c r="AP294" s="57"/>
      <c r="AQ294" s="57"/>
      <c r="AR294" s="57"/>
      <c r="AS294" s="57"/>
      <c r="AT294" s="57"/>
      <c r="AU294" s="57"/>
      <c r="AV294" s="57"/>
      <c r="AW294" s="57"/>
      <c r="AX294" s="57"/>
      <c r="AY294" s="57"/>
      <c r="AZ294" s="57"/>
      <c r="BA294" s="57"/>
      <c r="BB294" s="57"/>
      <c r="BC294" s="57"/>
      <c r="BD294" s="57"/>
      <c r="BE294" s="58"/>
      <c r="BF294" s="58"/>
      <c r="BG294" s="58"/>
      <c r="BH294" s="58"/>
    </row>
    <row r="295" spans="1:60" ht="19.5">
      <c r="A295" s="9"/>
      <c r="B295" s="9"/>
      <c r="C295" s="53"/>
      <c r="D295" s="16"/>
      <c r="E295" s="9"/>
      <c r="F295" s="34"/>
      <c r="G295" s="9"/>
      <c r="H295" s="170"/>
      <c r="I295" s="60"/>
      <c r="J295" s="61"/>
      <c r="K295" s="61"/>
      <c r="L295" s="61"/>
      <c r="M295" s="61"/>
      <c r="N295" s="61"/>
      <c r="O295" s="61"/>
      <c r="P295" s="61"/>
      <c r="Q295" s="61"/>
      <c r="R295" s="61"/>
      <c r="S295" s="61"/>
      <c r="T295" s="61"/>
      <c r="U295" s="61"/>
      <c r="V295" s="61"/>
      <c r="W295" s="61"/>
      <c r="X295" s="61"/>
      <c r="Y295" s="61"/>
      <c r="Z295" s="61"/>
      <c r="AA295" s="61"/>
      <c r="AB295" s="61"/>
      <c r="AC295" s="61"/>
      <c r="AD295" s="61"/>
      <c r="AE295" s="61"/>
      <c r="AF295" s="61"/>
      <c r="AG295" s="61"/>
      <c r="AH295" s="61"/>
      <c r="AI295" s="61"/>
      <c r="AJ295" s="61"/>
      <c r="AK295" s="61"/>
      <c r="AL295" s="61"/>
      <c r="AM295" s="61"/>
      <c r="AN295" s="62"/>
      <c r="AO295" s="62"/>
      <c r="AP295" s="62"/>
      <c r="AQ295" s="62"/>
      <c r="AR295" s="62"/>
      <c r="AS295" s="62"/>
      <c r="AT295" s="62"/>
      <c r="AU295" s="62"/>
      <c r="AV295" s="62"/>
      <c r="AW295" s="62"/>
      <c r="AX295" s="62"/>
      <c r="AY295" s="62"/>
      <c r="AZ295" s="62"/>
      <c r="BA295" s="62"/>
      <c r="BB295" s="62"/>
      <c r="BC295" s="62"/>
      <c r="BD295" s="62"/>
      <c r="BE295" s="23"/>
      <c r="BF295" s="23"/>
      <c r="BG295" s="23"/>
      <c r="BH295" s="23"/>
    </row>
    <row r="296" spans="1:60" ht="22">
      <c r="A296" s="9"/>
      <c r="B296" s="63" t="s">
        <v>83</v>
      </c>
      <c r="D296" s="16"/>
      <c r="E296" s="9"/>
      <c r="F296" s="34"/>
      <c r="G296" s="9"/>
      <c r="H296" s="16"/>
      <c r="I296" s="9"/>
      <c r="J296" s="9"/>
      <c r="K296" s="9"/>
      <c r="L296" s="9"/>
      <c r="M296" s="9"/>
      <c r="N296" s="9"/>
      <c r="O296" s="9"/>
      <c r="P296" s="9"/>
      <c r="Q296" s="9"/>
      <c r="R296" s="9"/>
      <c r="S296" s="9"/>
      <c r="T296" s="9"/>
      <c r="U296" s="9"/>
      <c r="V296" s="9"/>
      <c r="W296" s="9"/>
      <c r="X296" s="9"/>
      <c r="Y296" s="9"/>
      <c r="Z296" s="9"/>
      <c r="AA296" s="9"/>
      <c r="AB296" s="9"/>
      <c r="AC296" s="9"/>
      <c r="AD296" s="9"/>
      <c r="AE296" s="9"/>
      <c r="AF296" s="9"/>
      <c r="AG296" s="9"/>
      <c r="AH296" s="9"/>
      <c r="AI296" s="9"/>
      <c r="AJ296" s="9"/>
      <c r="AK296" s="9"/>
      <c r="AL296" s="9"/>
      <c r="AM296" s="9"/>
      <c r="AN296" s="9"/>
      <c r="AO296" s="9"/>
      <c r="AP296" s="9"/>
      <c r="AQ296" s="9"/>
      <c r="AR296" s="9"/>
      <c r="AS296" s="9"/>
      <c r="AT296" s="9"/>
      <c r="AU296" s="9"/>
      <c r="AV296" s="9"/>
      <c r="AW296" s="9"/>
      <c r="AX296" s="9"/>
      <c r="AY296" s="9"/>
      <c r="AZ296" s="9"/>
      <c r="BA296" s="9"/>
      <c r="BB296" s="9"/>
      <c r="BC296" s="9"/>
      <c r="BD296" s="9"/>
      <c r="BE296" s="9"/>
      <c r="BF296" s="9"/>
      <c r="BG296" s="9"/>
      <c r="BH296" s="9"/>
    </row>
    <row r="297" spans="1:60" ht="22">
      <c r="A297" s="9"/>
      <c r="B297" s="63"/>
      <c r="D297" s="16"/>
      <c r="E297" s="9"/>
      <c r="F297" s="34"/>
      <c r="G297" s="9"/>
      <c r="H297" s="16"/>
      <c r="I297" s="9"/>
      <c r="J297" s="9"/>
      <c r="K297" s="9"/>
      <c r="L297" s="9"/>
      <c r="M297" s="9"/>
      <c r="N297" s="9"/>
      <c r="O297" s="9"/>
      <c r="P297" s="9"/>
      <c r="Q297" s="9"/>
      <c r="R297" s="9"/>
      <c r="S297" s="9"/>
      <c r="T297" s="9"/>
      <c r="U297" s="9"/>
      <c r="V297" s="9"/>
      <c r="W297" s="9"/>
      <c r="X297" s="9"/>
      <c r="Y297" s="9"/>
      <c r="Z297" s="9"/>
      <c r="AA297" s="9"/>
      <c r="AB297" s="9"/>
      <c r="AC297" s="9"/>
      <c r="AD297" s="9"/>
      <c r="AE297" s="9"/>
      <c r="AF297" s="9"/>
      <c r="AG297" s="9"/>
      <c r="AH297" s="9"/>
      <c r="AI297" s="9"/>
      <c r="AJ297" s="9"/>
      <c r="AK297" s="9"/>
      <c r="AL297" s="9"/>
      <c r="AM297" s="9"/>
      <c r="AN297" s="9"/>
      <c r="AO297" s="9"/>
      <c r="AP297" s="9"/>
      <c r="AQ297" s="9"/>
      <c r="AR297" s="9"/>
      <c r="AS297" s="9"/>
      <c r="AT297" s="9"/>
      <c r="AU297" s="9"/>
      <c r="AV297" s="9"/>
      <c r="AW297" s="9"/>
      <c r="AX297" s="9"/>
      <c r="AY297" s="9"/>
      <c r="AZ297" s="9"/>
      <c r="BA297" s="9"/>
      <c r="BB297" s="9"/>
      <c r="BC297" s="9"/>
      <c r="BD297" s="9"/>
      <c r="BE297" s="9"/>
      <c r="BF297" s="9"/>
      <c r="BG297" s="9"/>
      <c r="BH297" s="9"/>
    </row>
    <row r="298" spans="1:60" ht="22">
      <c r="A298" s="9"/>
      <c r="B298" s="63"/>
      <c r="C298" s="5" t="s">
        <v>84</v>
      </c>
      <c r="D298" s="16" t="s">
        <v>43</v>
      </c>
      <c r="E298" s="9"/>
      <c r="F298" s="34"/>
      <c r="G298" s="9"/>
      <c r="H298" s="16"/>
      <c r="I298" s="9"/>
      <c r="J298" s="45">
        <f t="shared" ref="J298:AM298" si="313">INDEX(existingyield,1,MATCH(J$7,years,0))</f>
        <v>0</v>
      </c>
      <c r="K298" s="45">
        <f t="shared" si="313"/>
        <v>0</v>
      </c>
      <c r="L298" s="45">
        <f t="shared" si="313"/>
        <v>0</v>
      </c>
      <c r="M298" s="45">
        <f t="shared" si="313"/>
        <v>0</v>
      </c>
      <c r="N298" s="45">
        <f t="shared" si="313"/>
        <v>0</v>
      </c>
      <c r="O298" s="45">
        <f t="shared" si="313"/>
        <v>0</v>
      </c>
      <c r="P298" s="45">
        <f t="shared" si="313"/>
        <v>0</v>
      </c>
      <c r="Q298" s="45">
        <f t="shared" si="313"/>
        <v>0</v>
      </c>
      <c r="R298" s="45">
        <f t="shared" si="313"/>
        <v>0</v>
      </c>
      <c r="S298" s="45">
        <f t="shared" si="313"/>
        <v>0</v>
      </c>
      <c r="T298" s="45">
        <f t="shared" si="313"/>
        <v>0</v>
      </c>
      <c r="U298" s="45">
        <f t="shared" si="313"/>
        <v>0</v>
      </c>
      <c r="V298" s="45">
        <f t="shared" si="313"/>
        <v>0</v>
      </c>
      <c r="W298" s="45">
        <f t="shared" si="313"/>
        <v>0</v>
      </c>
      <c r="X298" s="45">
        <f t="shared" si="313"/>
        <v>0</v>
      </c>
      <c r="Y298" s="45">
        <f t="shared" si="313"/>
        <v>0</v>
      </c>
      <c r="Z298" s="45">
        <f t="shared" si="313"/>
        <v>0</v>
      </c>
      <c r="AA298" s="45">
        <f t="shared" si="313"/>
        <v>0</v>
      </c>
      <c r="AB298" s="45">
        <f t="shared" si="313"/>
        <v>0</v>
      </c>
      <c r="AC298" s="45">
        <f t="shared" si="313"/>
        <v>0</v>
      </c>
      <c r="AD298" s="45">
        <f t="shared" si="313"/>
        <v>0</v>
      </c>
      <c r="AE298" s="45">
        <f t="shared" si="313"/>
        <v>0</v>
      </c>
      <c r="AF298" s="45">
        <f t="shared" si="313"/>
        <v>0</v>
      </c>
      <c r="AG298" s="45">
        <f t="shared" si="313"/>
        <v>0</v>
      </c>
      <c r="AH298" s="45">
        <f t="shared" si="313"/>
        <v>0</v>
      </c>
      <c r="AI298" s="45">
        <f t="shared" si="313"/>
        <v>0</v>
      </c>
      <c r="AJ298" s="45">
        <f t="shared" si="313"/>
        <v>0</v>
      </c>
      <c r="AK298" s="45">
        <f t="shared" si="313"/>
        <v>0</v>
      </c>
      <c r="AL298" s="45">
        <f t="shared" si="313"/>
        <v>0</v>
      </c>
      <c r="AM298" s="45">
        <f t="shared" si="313"/>
        <v>0</v>
      </c>
      <c r="AN298" s="9"/>
      <c r="AO298" s="9"/>
      <c r="AP298" s="9"/>
      <c r="AQ298" s="9"/>
      <c r="AR298" s="9"/>
      <c r="AS298" s="9"/>
      <c r="AT298" s="9"/>
      <c r="AU298" s="9"/>
      <c r="AV298" s="9"/>
      <c r="AW298" s="9"/>
      <c r="AX298" s="9"/>
      <c r="AY298" s="9"/>
      <c r="AZ298" s="9"/>
      <c r="BA298" s="9"/>
      <c r="BB298" s="9"/>
      <c r="BC298" s="9"/>
      <c r="BD298" s="9"/>
      <c r="BE298" s="9"/>
      <c r="BF298" s="9"/>
      <c r="BG298" s="9"/>
      <c r="BH298" s="9"/>
    </row>
    <row r="299" spans="1:60" ht="22">
      <c r="A299" s="9"/>
      <c r="B299" s="63"/>
      <c r="C299" s="5" t="s">
        <v>85</v>
      </c>
      <c r="D299" s="16" t="s">
        <v>86</v>
      </c>
      <c r="E299" s="9"/>
      <c r="F299" s="34"/>
      <c r="G299" s="9"/>
      <c r="H299" s="16"/>
      <c r="I299" s="9"/>
      <c r="J299" s="45">
        <f t="shared" ref="J299:AM299" si="314">INDEX(existingyieldcost,1,MATCH(J$7,years,0))</f>
        <v>0</v>
      </c>
      <c r="K299" s="45">
        <f t="shared" si="314"/>
        <v>0</v>
      </c>
      <c r="L299" s="45">
        <f t="shared" si="314"/>
        <v>0</v>
      </c>
      <c r="M299" s="45">
        <f t="shared" si="314"/>
        <v>0</v>
      </c>
      <c r="N299" s="45">
        <f t="shared" si="314"/>
        <v>0</v>
      </c>
      <c r="O299" s="45">
        <f t="shared" si="314"/>
        <v>0</v>
      </c>
      <c r="P299" s="45">
        <f t="shared" si="314"/>
        <v>0</v>
      </c>
      <c r="Q299" s="45">
        <f t="shared" si="314"/>
        <v>0</v>
      </c>
      <c r="R299" s="45">
        <f t="shared" si="314"/>
        <v>0</v>
      </c>
      <c r="S299" s="45">
        <f t="shared" si="314"/>
        <v>0</v>
      </c>
      <c r="T299" s="45">
        <f t="shared" si="314"/>
        <v>0</v>
      </c>
      <c r="U299" s="45">
        <f t="shared" si="314"/>
        <v>0</v>
      </c>
      <c r="V299" s="45">
        <f t="shared" si="314"/>
        <v>0</v>
      </c>
      <c r="W299" s="45">
        <f t="shared" si="314"/>
        <v>0</v>
      </c>
      <c r="X299" s="45">
        <f t="shared" si="314"/>
        <v>0</v>
      </c>
      <c r="Y299" s="45">
        <f t="shared" si="314"/>
        <v>0</v>
      </c>
      <c r="Z299" s="45">
        <f t="shared" si="314"/>
        <v>0</v>
      </c>
      <c r="AA299" s="45">
        <f t="shared" si="314"/>
        <v>0</v>
      </c>
      <c r="AB299" s="45">
        <f t="shared" si="314"/>
        <v>0</v>
      </c>
      <c r="AC299" s="45">
        <f t="shared" si="314"/>
        <v>0</v>
      </c>
      <c r="AD299" s="45">
        <f t="shared" si="314"/>
        <v>0</v>
      </c>
      <c r="AE299" s="45">
        <f t="shared" si="314"/>
        <v>0</v>
      </c>
      <c r="AF299" s="45">
        <f t="shared" si="314"/>
        <v>0</v>
      </c>
      <c r="AG299" s="45">
        <f t="shared" si="314"/>
        <v>0</v>
      </c>
      <c r="AH299" s="45">
        <f t="shared" si="314"/>
        <v>0</v>
      </c>
      <c r="AI299" s="45">
        <f t="shared" si="314"/>
        <v>0</v>
      </c>
      <c r="AJ299" s="45">
        <f t="shared" si="314"/>
        <v>0</v>
      </c>
      <c r="AK299" s="45">
        <f t="shared" si="314"/>
        <v>0</v>
      </c>
      <c r="AL299" s="45">
        <f t="shared" si="314"/>
        <v>0</v>
      </c>
      <c r="AM299" s="45">
        <f t="shared" si="314"/>
        <v>0</v>
      </c>
      <c r="AN299" s="9"/>
      <c r="AO299" s="9"/>
      <c r="AP299" s="9"/>
      <c r="AQ299" s="9"/>
      <c r="AR299" s="9"/>
      <c r="AS299" s="9"/>
      <c r="AT299" s="9"/>
      <c r="AU299" s="9"/>
      <c r="AV299" s="9"/>
      <c r="AW299" s="9"/>
      <c r="AX299" s="9"/>
      <c r="AY299" s="9"/>
      <c r="AZ299" s="9"/>
      <c r="BA299" s="9"/>
      <c r="BB299" s="9"/>
      <c r="BC299" s="9"/>
      <c r="BD299" s="9"/>
      <c r="BE299" s="9"/>
      <c r="BF299" s="9"/>
      <c r="BG299" s="9"/>
      <c r="BH299" s="9"/>
    </row>
    <row r="300" spans="1:60" ht="19.5">
      <c r="A300" s="9"/>
      <c r="B300" s="9"/>
      <c r="C300" s="10" t="s">
        <v>83</v>
      </c>
      <c r="D300" s="160" t="str">
        <f t="shared" ref="D300" si="315">baseyear</f>
        <v>FY$24</v>
      </c>
      <c r="E300" s="11"/>
      <c r="F300" s="64"/>
      <c r="G300" s="9"/>
      <c r="H300" s="167">
        <f>J300+NPV(discountrate,K300:AM300)</f>
        <v>0</v>
      </c>
      <c r="I300" s="60"/>
      <c r="J300" s="65">
        <f>J298*J299</f>
        <v>0</v>
      </c>
      <c r="K300" s="65">
        <f t="shared" ref="K300" si="316">K298*K299</f>
        <v>0</v>
      </c>
      <c r="L300" s="65">
        <f t="shared" ref="L300" si="317">L298*L299</f>
        <v>0</v>
      </c>
      <c r="M300" s="65">
        <f t="shared" ref="M300" si="318">M298*M299</f>
        <v>0</v>
      </c>
      <c r="N300" s="65">
        <f t="shared" ref="N300" si="319">N298*N299</f>
        <v>0</v>
      </c>
      <c r="O300" s="65">
        <f t="shared" ref="O300" si="320">O298*O299</f>
        <v>0</v>
      </c>
      <c r="P300" s="65">
        <f t="shared" ref="P300" si="321">P298*P299</f>
        <v>0</v>
      </c>
      <c r="Q300" s="65">
        <f t="shared" ref="Q300" si="322">Q298*Q299</f>
        <v>0</v>
      </c>
      <c r="R300" s="65">
        <f t="shared" ref="R300" si="323">R298*R299</f>
        <v>0</v>
      </c>
      <c r="S300" s="65">
        <f t="shared" ref="S300" si="324">S298*S299</f>
        <v>0</v>
      </c>
      <c r="T300" s="65">
        <f t="shared" ref="T300" si="325">T298*T299</f>
        <v>0</v>
      </c>
      <c r="U300" s="65">
        <f t="shared" ref="U300" si="326">U298*U299</f>
        <v>0</v>
      </c>
      <c r="V300" s="65">
        <f t="shared" ref="V300" si="327">V298*V299</f>
        <v>0</v>
      </c>
      <c r="W300" s="65">
        <f t="shared" ref="W300" si="328">W298*W299</f>
        <v>0</v>
      </c>
      <c r="X300" s="65">
        <f t="shared" ref="X300" si="329">X298*X299</f>
        <v>0</v>
      </c>
      <c r="Y300" s="65">
        <f t="shared" ref="Y300" si="330">Y298*Y299</f>
        <v>0</v>
      </c>
      <c r="Z300" s="65">
        <f t="shared" ref="Z300" si="331">Z298*Z299</f>
        <v>0</v>
      </c>
      <c r="AA300" s="65">
        <f t="shared" ref="AA300" si="332">AA298*AA299</f>
        <v>0</v>
      </c>
      <c r="AB300" s="65">
        <f t="shared" ref="AB300" si="333">AB298*AB299</f>
        <v>0</v>
      </c>
      <c r="AC300" s="65">
        <f t="shared" ref="AC300" si="334">AC298*AC299</f>
        <v>0</v>
      </c>
      <c r="AD300" s="65">
        <f t="shared" ref="AD300" si="335">AD298*AD299</f>
        <v>0</v>
      </c>
      <c r="AE300" s="65">
        <f t="shared" ref="AE300" si="336">AE298*AE299</f>
        <v>0</v>
      </c>
      <c r="AF300" s="65">
        <f t="shared" ref="AF300" si="337">AF298*AF299</f>
        <v>0</v>
      </c>
      <c r="AG300" s="65">
        <f t="shared" ref="AG300" si="338">AG298*AG299</f>
        <v>0</v>
      </c>
      <c r="AH300" s="65">
        <f t="shared" ref="AH300" si="339">AH298*AH299</f>
        <v>0</v>
      </c>
      <c r="AI300" s="65">
        <f t="shared" ref="AI300" si="340">AI298*AI299</f>
        <v>0</v>
      </c>
      <c r="AJ300" s="65">
        <f t="shared" ref="AJ300" si="341">AJ298*AJ299</f>
        <v>0</v>
      </c>
      <c r="AK300" s="65">
        <f t="shared" ref="AK300" si="342">AK298*AK299</f>
        <v>0</v>
      </c>
      <c r="AL300" s="65">
        <f t="shared" ref="AL300" si="343">AL298*AL299</f>
        <v>0</v>
      </c>
      <c r="AM300" s="65">
        <f t="shared" ref="AM300" si="344">AM298*AM299</f>
        <v>0</v>
      </c>
      <c r="AN300" s="62"/>
      <c r="AO300" s="62"/>
      <c r="AP300" s="62"/>
      <c r="AQ300" s="62"/>
      <c r="AR300" s="62"/>
      <c r="AS300" s="62"/>
      <c r="AT300" s="62"/>
      <c r="AU300" s="62"/>
      <c r="AV300" s="62"/>
      <c r="AW300" s="62"/>
      <c r="AX300" s="62"/>
      <c r="AY300" s="62"/>
      <c r="AZ300" s="62"/>
      <c r="BA300" s="62"/>
      <c r="BB300" s="62"/>
      <c r="BC300" s="62"/>
      <c r="BD300" s="62"/>
      <c r="BE300" s="23"/>
      <c r="BF300" s="23"/>
      <c r="BG300" s="23"/>
      <c r="BH300" s="23"/>
    </row>
    <row r="301" spans="1:60" ht="19.5">
      <c r="A301" s="9"/>
      <c r="B301" s="9"/>
      <c r="C301" s="53"/>
      <c r="D301" s="16"/>
      <c r="E301" s="9"/>
      <c r="F301" s="34"/>
      <c r="G301" s="9"/>
      <c r="H301" s="170"/>
      <c r="I301" s="60"/>
      <c r="J301" s="61"/>
      <c r="K301" s="61"/>
      <c r="L301" s="61"/>
      <c r="M301" s="61"/>
      <c r="N301" s="61"/>
      <c r="O301" s="61"/>
      <c r="P301" s="61"/>
      <c r="Q301" s="61"/>
      <c r="R301" s="61"/>
      <c r="S301" s="61"/>
      <c r="T301" s="61"/>
      <c r="U301" s="61"/>
      <c r="V301" s="61"/>
      <c r="W301" s="61"/>
      <c r="X301" s="61"/>
      <c r="Y301" s="61"/>
      <c r="Z301" s="61"/>
      <c r="AA301" s="61"/>
      <c r="AB301" s="61"/>
      <c r="AC301" s="61"/>
      <c r="AD301" s="61"/>
      <c r="AE301" s="61"/>
      <c r="AF301" s="61"/>
      <c r="AG301" s="61"/>
      <c r="AH301" s="61"/>
      <c r="AI301" s="61"/>
      <c r="AJ301" s="61"/>
      <c r="AK301" s="61"/>
      <c r="AL301" s="61"/>
      <c r="AM301" s="61"/>
      <c r="AN301" s="62"/>
      <c r="AO301" s="62"/>
      <c r="AP301" s="62"/>
      <c r="AQ301" s="62"/>
      <c r="AR301" s="62"/>
      <c r="AS301" s="62"/>
      <c r="AT301" s="62"/>
      <c r="AU301" s="62"/>
      <c r="AV301" s="62"/>
      <c r="AW301" s="62"/>
      <c r="AX301" s="62"/>
      <c r="AY301" s="62"/>
      <c r="AZ301" s="62"/>
      <c r="BA301" s="62"/>
      <c r="BB301" s="62"/>
      <c r="BC301" s="62"/>
      <c r="BD301" s="62"/>
      <c r="BE301" s="23"/>
      <c r="BF301" s="23"/>
      <c r="BG301" s="23"/>
      <c r="BH301" s="23"/>
    </row>
    <row r="302" spans="1:60" ht="19.5">
      <c r="A302" s="9"/>
      <c r="B302" s="9"/>
      <c r="C302" s="53"/>
      <c r="D302" s="16"/>
      <c r="E302" s="9"/>
      <c r="F302" s="34"/>
      <c r="G302" s="9"/>
      <c r="H302" s="170"/>
      <c r="I302" s="60"/>
      <c r="J302" s="61"/>
      <c r="K302" s="61"/>
      <c r="L302" s="61"/>
      <c r="M302" s="61"/>
      <c r="N302" s="61"/>
      <c r="O302" s="61"/>
      <c r="P302" s="61"/>
      <c r="Q302" s="61"/>
      <c r="R302" s="61"/>
      <c r="S302" s="61"/>
      <c r="T302" s="61"/>
      <c r="U302" s="61"/>
      <c r="V302" s="61"/>
      <c r="W302" s="61"/>
      <c r="X302" s="61"/>
      <c r="Y302" s="61"/>
      <c r="Z302" s="61"/>
      <c r="AA302" s="61"/>
      <c r="AB302" s="61"/>
      <c r="AC302" s="61"/>
      <c r="AD302" s="61"/>
      <c r="AE302" s="61"/>
      <c r="AF302" s="61"/>
      <c r="AG302" s="61"/>
      <c r="AH302" s="61"/>
      <c r="AI302" s="61"/>
      <c r="AJ302" s="61"/>
      <c r="AK302" s="61"/>
      <c r="AL302" s="61"/>
      <c r="AM302" s="61"/>
      <c r="AN302" s="62"/>
      <c r="AO302" s="62"/>
      <c r="AP302" s="62"/>
      <c r="AQ302" s="62"/>
      <c r="AR302" s="62"/>
      <c r="AS302" s="62"/>
      <c r="AT302" s="62"/>
      <c r="AU302" s="62"/>
      <c r="AV302" s="62"/>
      <c r="AW302" s="62"/>
      <c r="AX302" s="62"/>
      <c r="AY302" s="62"/>
      <c r="AZ302" s="62"/>
      <c r="BA302" s="62"/>
      <c r="BB302" s="62"/>
      <c r="BC302" s="62"/>
      <c r="BD302" s="62"/>
      <c r="BE302" s="23"/>
      <c r="BF302" s="23"/>
      <c r="BG302" s="23"/>
      <c r="BH302" s="23"/>
    </row>
    <row r="303" spans="1:60" ht="22">
      <c r="A303" s="9"/>
      <c r="B303" s="66" t="str">
        <f>aug1_name</f>
        <v>Augmentation 1 name</v>
      </c>
      <c r="D303" s="16"/>
      <c r="E303" s="9"/>
      <c r="F303" s="34"/>
      <c r="G303" s="9"/>
      <c r="H303" s="16"/>
      <c r="I303" s="9"/>
      <c r="J303" s="9"/>
      <c r="K303" s="9"/>
      <c r="L303" s="9"/>
      <c r="M303" s="9"/>
      <c r="N303" s="9"/>
      <c r="O303" s="9"/>
      <c r="P303" s="9"/>
      <c r="Q303" s="9"/>
      <c r="R303" s="9"/>
      <c r="S303" s="9"/>
      <c r="T303" s="9"/>
      <c r="U303" s="9"/>
      <c r="V303" s="9"/>
      <c r="W303" s="9"/>
      <c r="X303" s="9"/>
      <c r="Y303" s="9"/>
      <c r="Z303" s="9"/>
      <c r="AA303" s="9"/>
      <c r="AB303" s="9"/>
      <c r="AC303" s="9"/>
      <c r="AD303" s="9"/>
      <c r="AE303" s="9"/>
      <c r="AF303" s="9"/>
      <c r="AG303" s="9"/>
      <c r="AH303" s="9"/>
      <c r="AI303" s="9"/>
      <c r="AJ303" s="9"/>
      <c r="AK303" s="9"/>
      <c r="AL303" s="9"/>
      <c r="AM303" s="9"/>
      <c r="AN303" s="9"/>
      <c r="AO303" s="9"/>
      <c r="AP303" s="9"/>
      <c r="AQ303" s="9"/>
      <c r="AR303" s="9"/>
      <c r="AS303" s="9"/>
      <c r="AT303" s="9"/>
      <c r="AU303" s="9"/>
      <c r="AV303" s="9"/>
      <c r="AW303" s="9"/>
      <c r="AX303" s="9"/>
      <c r="AY303" s="9"/>
      <c r="AZ303" s="9"/>
      <c r="BA303" s="9"/>
      <c r="BB303" s="9"/>
      <c r="BC303" s="9"/>
      <c r="BD303" s="9"/>
      <c r="BE303" s="9"/>
      <c r="BF303" s="9"/>
      <c r="BG303" s="9"/>
      <c r="BH303" s="9"/>
    </row>
    <row r="304" spans="1:60">
      <c r="A304" s="9"/>
      <c r="B304" s="9"/>
      <c r="C304" s="9"/>
      <c r="D304" s="16"/>
      <c r="E304" s="9"/>
      <c r="F304" s="34"/>
      <c r="G304" s="9"/>
      <c r="H304" s="16"/>
      <c r="I304" s="9"/>
      <c r="J304" s="9"/>
      <c r="K304" s="9"/>
      <c r="L304" s="9"/>
      <c r="M304" s="9"/>
      <c r="N304" s="9"/>
      <c r="O304" s="9"/>
      <c r="P304" s="9"/>
      <c r="Q304" s="9"/>
      <c r="R304" s="9"/>
      <c r="S304" s="9"/>
      <c r="T304" s="9"/>
      <c r="U304" s="9"/>
      <c r="V304" s="9"/>
      <c r="W304" s="9"/>
      <c r="X304" s="9"/>
      <c r="Y304" s="9"/>
      <c r="Z304" s="9"/>
      <c r="AA304" s="9"/>
      <c r="AB304" s="9"/>
      <c r="AC304" s="9"/>
      <c r="AD304" s="9"/>
      <c r="AE304" s="9"/>
      <c r="AF304" s="9"/>
      <c r="AG304" s="9"/>
      <c r="AH304" s="9"/>
      <c r="AI304" s="9"/>
      <c r="AJ304" s="9"/>
      <c r="AK304" s="9"/>
      <c r="AL304" s="9"/>
      <c r="AM304" s="9"/>
      <c r="AN304" s="9"/>
      <c r="AO304" s="9"/>
      <c r="AP304" s="9"/>
      <c r="AQ304" s="9"/>
      <c r="AR304" s="9"/>
      <c r="AS304" s="9"/>
      <c r="AT304" s="9"/>
      <c r="AU304" s="9"/>
      <c r="AV304" s="9"/>
      <c r="AW304" s="9"/>
      <c r="AX304" s="9"/>
      <c r="AY304" s="9"/>
      <c r="AZ304" s="9"/>
      <c r="BA304" s="9"/>
      <c r="BB304" s="9"/>
      <c r="BC304" s="9"/>
      <c r="BD304" s="9"/>
      <c r="BE304" s="9"/>
      <c r="BF304" s="9"/>
      <c r="BG304" s="9"/>
      <c r="BH304" s="9"/>
    </row>
    <row r="305" spans="1:60">
      <c r="A305" s="9"/>
      <c r="B305" s="9"/>
      <c r="C305" s="9" t="s">
        <v>87</v>
      </c>
      <c r="D305" s="16" t="s">
        <v>80</v>
      </c>
      <c r="E305" s="9"/>
      <c r="F305" s="34"/>
      <c r="G305" s="9"/>
      <c r="H305" s="16"/>
      <c r="I305" s="9"/>
      <c r="J305" s="48">
        <f>J298</f>
        <v>0</v>
      </c>
      <c r="K305" s="45">
        <f t="shared" ref="K305:AM305" si="345">K298</f>
        <v>0</v>
      </c>
      <c r="L305" s="45">
        <f t="shared" si="345"/>
        <v>0</v>
      </c>
      <c r="M305" s="45">
        <f t="shared" si="345"/>
        <v>0</v>
      </c>
      <c r="N305" s="45">
        <f t="shared" si="345"/>
        <v>0</v>
      </c>
      <c r="O305" s="45">
        <f t="shared" si="345"/>
        <v>0</v>
      </c>
      <c r="P305" s="45">
        <f t="shared" si="345"/>
        <v>0</v>
      </c>
      <c r="Q305" s="45">
        <f t="shared" si="345"/>
        <v>0</v>
      </c>
      <c r="R305" s="45">
        <f t="shared" si="345"/>
        <v>0</v>
      </c>
      <c r="S305" s="45">
        <f t="shared" si="345"/>
        <v>0</v>
      </c>
      <c r="T305" s="45">
        <f t="shared" si="345"/>
        <v>0</v>
      </c>
      <c r="U305" s="45">
        <f t="shared" si="345"/>
        <v>0</v>
      </c>
      <c r="V305" s="45">
        <f t="shared" si="345"/>
        <v>0</v>
      </c>
      <c r="W305" s="45">
        <f t="shared" si="345"/>
        <v>0</v>
      </c>
      <c r="X305" s="45">
        <f t="shared" si="345"/>
        <v>0</v>
      </c>
      <c r="Y305" s="45">
        <f t="shared" si="345"/>
        <v>0</v>
      </c>
      <c r="Z305" s="45">
        <f t="shared" si="345"/>
        <v>0</v>
      </c>
      <c r="AA305" s="45">
        <f t="shared" si="345"/>
        <v>0</v>
      </c>
      <c r="AB305" s="45">
        <f t="shared" si="345"/>
        <v>0</v>
      </c>
      <c r="AC305" s="45">
        <f t="shared" si="345"/>
        <v>0</v>
      </c>
      <c r="AD305" s="45">
        <f t="shared" si="345"/>
        <v>0</v>
      </c>
      <c r="AE305" s="45">
        <f t="shared" si="345"/>
        <v>0</v>
      </c>
      <c r="AF305" s="45">
        <f t="shared" si="345"/>
        <v>0</v>
      </c>
      <c r="AG305" s="45">
        <f t="shared" si="345"/>
        <v>0</v>
      </c>
      <c r="AH305" s="45">
        <f t="shared" si="345"/>
        <v>0</v>
      </c>
      <c r="AI305" s="45">
        <f t="shared" si="345"/>
        <v>0</v>
      </c>
      <c r="AJ305" s="45">
        <f t="shared" si="345"/>
        <v>0</v>
      </c>
      <c r="AK305" s="45">
        <f t="shared" si="345"/>
        <v>0</v>
      </c>
      <c r="AL305" s="45">
        <f t="shared" si="345"/>
        <v>0</v>
      </c>
      <c r="AM305" s="45">
        <f t="shared" si="345"/>
        <v>0</v>
      </c>
      <c r="AN305" s="62"/>
      <c r="AO305" s="62"/>
      <c r="AP305" s="62"/>
      <c r="AQ305" s="62"/>
      <c r="AR305" s="62"/>
      <c r="AS305" s="62"/>
      <c r="AT305" s="62"/>
      <c r="AU305" s="62"/>
      <c r="AV305" s="62"/>
      <c r="AW305" s="62"/>
      <c r="AX305" s="62"/>
      <c r="AY305" s="62"/>
      <c r="AZ305" s="62"/>
      <c r="BA305" s="62"/>
      <c r="BB305" s="62"/>
      <c r="BC305" s="62"/>
      <c r="BD305" s="62"/>
      <c r="BE305" s="9"/>
      <c r="BF305" s="9"/>
      <c r="BG305" s="9"/>
      <c r="BH305" s="9"/>
    </row>
    <row r="306" spans="1:60">
      <c r="A306" s="9"/>
      <c r="B306" s="9"/>
      <c r="C306" s="67" t="str">
        <f>IF(D306=1, "ERROR build year before start year", "")</f>
        <v/>
      </c>
      <c r="D306" s="73" t="str">
        <f>IF(AND(J317&gt;0,-J309&lt;INDEX(leadtimes,MATCH($B303,augnames,0))), 1, "flag")</f>
        <v>flag</v>
      </c>
      <c r="E306" s="68"/>
      <c r="F306" s="69"/>
      <c r="G306" s="9"/>
      <c r="H306" s="16"/>
      <c r="I306" s="9"/>
      <c r="J306" s="9"/>
      <c r="K306" s="9"/>
      <c r="L306" s="9"/>
      <c r="M306" s="9"/>
      <c r="N306" s="9"/>
      <c r="O306" s="9"/>
      <c r="P306" s="9"/>
      <c r="Q306" s="9"/>
      <c r="R306" s="9"/>
      <c r="S306" s="9"/>
      <c r="T306" s="9"/>
      <c r="U306" s="9"/>
      <c r="V306" s="9"/>
      <c r="W306" s="9"/>
      <c r="X306" s="9"/>
      <c r="Y306" s="9"/>
      <c r="Z306" s="9"/>
      <c r="AA306" s="9"/>
      <c r="AB306" s="9"/>
      <c r="AC306" s="9"/>
      <c r="AD306" s="9"/>
      <c r="AE306" s="9"/>
      <c r="AF306" s="9"/>
      <c r="AG306" s="9"/>
      <c r="AH306" s="9"/>
      <c r="AI306" s="9"/>
      <c r="AJ306" s="9"/>
      <c r="AK306" s="9"/>
      <c r="AL306" s="9"/>
      <c r="AM306" s="9"/>
      <c r="AN306" s="9"/>
      <c r="AO306" s="9"/>
      <c r="AP306" s="9"/>
      <c r="AQ306" s="9"/>
      <c r="AR306" s="9"/>
      <c r="AS306" s="9"/>
      <c r="AT306" s="9"/>
      <c r="AU306" s="9"/>
      <c r="AV306" s="9"/>
      <c r="AW306" s="9"/>
      <c r="AX306" s="9"/>
      <c r="AY306" s="9"/>
      <c r="AZ306" s="9"/>
      <c r="BA306" s="9"/>
      <c r="BB306" s="9"/>
      <c r="BC306" s="9"/>
      <c r="BD306" s="9"/>
      <c r="BE306" s="9"/>
      <c r="BF306" s="9"/>
      <c r="BG306" s="9"/>
      <c r="BH306" s="9"/>
    </row>
    <row r="307" spans="1:60">
      <c r="A307" s="9"/>
      <c r="B307" s="9"/>
      <c r="C307" s="70" t="s">
        <v>88</v>
      </c>
      <c r="D307" s="161"/>
      <c r="E307" s="70"/>
      <c r="F307" s="71"/>
      <c r="G307" s="70"/>
      <c r="H307" s="162"/>
      <c r="I307" s="72"/>
      <c r="J307" s="73">
        <f t="shared" ref="J307:AM307" si="346">IF(J305&gt;J285, 0, 1)</f>
        <v>1</v>
      </c>
      <c r="K307" s="73">
        <f t="shared" si="346"/>
        <v>1</v>
      </c>
      <c r="L307" s="73">
        <f t="shared" si="346"/>
        <v>1</v>
      </c>
      <c r="M307" s="73">
        <f t="shared" si="346"/>
        <v>1</v>
      </c>
      <c r="N307" s="73">
        <f t="shared" si="346"/>
        <v>1</v>
      </c>
      <c r="O307" s="73">
        <f t="shared" si="346"/>
        <v>1</v>
      </c>
      <c r="P307" s="73">
        <f t="shared" si="346"/>
        <v>1</v>
      </c>
      <c r="Q307" s="73">
        <f t="shared" si="346"/>
        <v>1</v>
      </c>
      <c r="R307" s="73">
        <f t="shared" si="346"/>
        <v>1</v>
      </c>
      <c r="S307" s="73">
        <f t="shared" si="346"/>
        <v>1</v>
      </c>
      <c r="T307" s="73">
        <f t="shared" si="346"/>
        <v>1</v>
      </c>
      <c r="U307" s="73">
        <f t="shared" si="346"/>
        <v>1</v>
      </c>
      <c r="V307" s="73">
        <f t="shared" si="346"/>
        <v>1</v>
      </c>
      <c r="W307" s="73">
        <f t="shared" si="346"/>
        <v>1</v>
      </c>
      <c r="X307" s="73">
        <f t="shared" si="346"/>
        <v>1</v>
      </c>
      <c r="Y307" s="73">
        <f t="shared" si="346"/>
        <v>1</v>
      </c>
      <c r="Z307" s="73">
        <f t="shared" si="346"/>
        <v>1</v>
      </c>
      <c r="AA307" s="73">
        <f t="shared" si="346"/>
        <v>1</v>
      </c>
      <c r="AB307" s="73">
        <f t="shared" si="346"/>
        <v>1</v>
      </c>
      <c r="AC307" s="73">
        <f t="shared" si="346"/>
        <v>1</v>
      </c>
      <c r="AD307" s="73">
        <f t="shared" si="346"/>
        <v>1</v>
      </c>
      <c r="AE307" s="73">
        <f t="shared" si="346"/>
        <v>1</v>
      </c>
      <c r="AF307" s="73">
        <f t="shared" si="346"/>
        <v>1</v>
      </c>
      <c r="AG307" s="73">
        <f t="shared" si="346"/>
        <v>1</v>
      </c>
      <c r="AH307" s="73">
        <f t="shared" si="346"/>
        <v>1</v>
      </c>
      <c r="AI307" s="73">
        <f t="shared" si="346"/>
        <v>1</v>
      </c>
      <c r="AJ307" s="73">
        <f t="shared" si="346"/>
        <v>1</v>
      </c>
      <c r="AK307" s="73">
        <f t="shared" si="346"/>
        <v>1</v>
      </c>
      <c r="AL307" s="73">
        <f t="shared" si="346"/>
        <v>1</v>
      </c>
      <c r="AM307" s="73">
        <f t="shared" si="346"/>
        <v>1</v>
      </c>
      <c r="AN307" s="73"/>
      <c r="AO307" s="73"/>
      <c r="AP307" s="73"/>
      <c r="AQ307" s="73"/>
      <c r="AR307" s="73"/>
      <c r="AS307" s="73"/>
      <c r="AT307" s="73"/>
      <c r="AU307" s="73"/>
      <c r="AV307" s="73"/>
      <c r="AW307" s="73"/>
      <c r="AX307" s="73"/>
      <c r="AY307" s="73"/>
      <c r="AZ307" s="73"/>
      <c r="BA307" s="73"/>
      <c r="BB307" s="73"/>
      <c r="BC307" s="73"/>
      <c r="BD307" s="73"/>
      <c r="BE307" s="73"/>
      <c r="BF307" s="73"/>
      <c r="BG307" s="73"/>
      <c r="BH307" s="73"/>
    </row>
    <row r="308" spans="1:60">
      <c r="A308" s="9"/>
      <c r="B308" s="9"/>
      <c r="C308" s="70" t="s">
        <v>89</v>
      </c>
      <c r="D308" s="161"/>
      <c r="E308" s="70"/>
      <c r="F308" s="71"/>
      <c r="G308" s="70"/>
      <c r="H308" s="162"/>
      <c r="I308" s="72"/>
      <c r="J308" s="74">
        <f>IF(SUM($J307:J307)=0,0,1)</f>
        <v>1</v>
      </c>
      <c r="K308" s="74">
        <f>IF(SUM($J307:K307)=0,0,1)</f>
        <v>1</v>
      </c>
      <c r="L308" s="74">
        <f>IF(SUM($J307:L307)=0,0,1)</f>
        <v>1</v>
      </c>
      <c r="M308" s="74">
        <f>IF(SUM($J307:M307)=0,0,1)</f>
        <v>1</v>
      </c>
      <c r="N308" s="74">
        <f>IF(SUM($J307:N307)=0,0,1)</f>
        <v>1</v>
      </c>
      <c r="O308" s="74">
        <f>IF(SUM($J307:O307)=0,0,1)</f>
        <v>1</v>
      </c>
      <c r="P308" s="74">
        <f>IF(SUM($J307:P307)=0,0,1)</f>
        <v>1</v>
      </c>
      <c r="Q308" s="74">
        <f>IF(SUM($J307:Q307)=0,0,1)</f>
        <v>1</v>
      </c>
      <c r="R308" s="74">
        <f>IF(SUM($J307:R307)=0,0,1)</f>
        <v>1</v>
      </c>
      <c r="S308" s="74">
        <f>IF(SUM($J307:S307)=0,0,1)</f>
        <v>1</v>
      </c>
      <c r="T308" s="74">
        <f>IF(SUM($J307:T307)=0,0,1)</f>
        <v>1</v>
      </c>
      <c r="U308" s="74">
        <f>IF(SUM($J307:U307)=0,0,1)</f>
        <v>1</v>
      </c>
      <c r="V308" s="74">
        <f>IF(SUM($J307:V307)=0,0,1)</f>
        <v>1</v>
      </c>
      <c r="W308" s="74">
        <f>IF(SUM($J307:W307)=0,0,1)</f>
        <v>1</v>
      </c>
      <c r="X308" s="74">
        <f>IF(SUM($J307:X307)=0,0,1)</f>
        <v>1</v>
      </c>
      <c r="Y308" s="74">
        <f>IF(SUM($J307:Y307)=0,0,1)</f>
        <v>1</v>
      </c>
      <c r="Z308" s="74">
        <f>IF(SUM($J307:Z307)=0,0,1)</f>
        <v>1</v>
      </c>
      <c r="AA308" s="74">
        <f>IF(SUM($J307:AA307)=0,0,1)</f>
        <v>1</v>
      </c>
      <c r="AB308" s="74">
        <f>IF(SUM($J307:AB307)=0,0,1)</f>
        <v>1</v>
      </c>
      <c r="AC308" s="74">
        <f>IF(SUM($J307:AC307)=0,0,1)</f>
        <v>1</v>
      </c>
      <c r="AD308" s="74">
        <f>IF(SUM($J307:AD307)=0,0,1)</f>
        <v>1</v>
      </c>
      <c r="AE308" s="74">
        <f>IF(SUM($J307:AE307)=0,0,1)</f>
        <v>1</v>
      </c>
      <c r="AF308" s="74">
        <f>IF(SUM($J307:AF307)=0,0,1)</f>
        <v>1</v>
      </c>
      <c r="AG308" s="74">
        <f>IF(SUM($J307:AG307)=0,0,1)</f>
        <v>1</v>
      </c>
      <c r="AH308" s="74">
        <f>IF(SUM($J307:AH307)=0,0,1)</f>
        <v>1</v>
      </c>
      <c r="AI308" s="74">
        <f>IF(SUM($J307:AI307)=0,0,1)</f>
        <v>1</v>
      </c>
      <c r="AJ308" s="74">
        <f>IF(SUM($J307:AJ307)=0,0,1)</f>
        <v>1</v>
      </c>
      <c r="AK308" s="74">
        <f>IF(SUM($J307:AK307)=0,0,1)</f>
        <v>1</v>
      </c>
      <c r="AL308" s="74">
        <f>IF(SUM($J307:AL307)=0,0,1)</f>
        <v>1</v>
      </c>
      <c r="AM308" s="74">
        <f>IF(SUM($J307:AM307)=0,0,1)</f>
        <v>1</v>
      </c>
      <c r="AN308" s="74"/>
      <c r="AO308" s="74"/>
      <c r="AP308" s="74"/>
      <c r="AQ308" s="74"/>
      <c r="AR308" s="74"/>
      <c r="AS308" s="74"/>
      <c r="AT308" s="74"/>
      <c r="AU308" s="74"/>
      <c r="AV308" s="74"/>
      <c r="AW308" s="74"/>
      <c r="AX308" s="74"/>
      <c r="AY308" s="74"/>
      <c r="AZ308" s="74"/>
      <c r="BA308" s="74"/>
      <c r="BB308" s="74"/>
      <c r="BC308" s="74"/>
      <c r="BD308" s="74"/>
      <c r="BE308" s="75"/>
      <c r="BF308" s="75"/>
      <c r="BG308" s="75"/>
      <c r="BH308" s="75"/>
    </row>
    <row r="309" spans="1:60">
      <c r="A309" s="9"/>
      <c r="B309" s="9"/>
      <c r="C309" s="70" t="s">
        <v>90</v>
      </c>
      <c r="D309" s="161"/>
      <c r="E309" s="70"/>
      <c r="F309" s="71"/>
      <c r="G309" s="70"/>
      <c r="H309" s="162"/>
      <c r="I309" s="72"/>
      <c r="J309" s="74">
        <f t="shared" ref="J309" si="347">IF($AM308=0,0,IF(AND(J308=0,J307=0),K309-1,0))</f>
        <v>0</v>
      </c>
      <c r="K309" s="74">
        <f t="shared" ref="K309" si="348">IF($AM308=0,0,IF(AND(K308=0,K307=0),L309-1,0))</f>
        <v>0</v>
      </c>
      <c r="L309" s="74">
        <f t="shared" ref="L309" si="349">IF($AM308=0,0,IF(AND(L308=0,L307=0),M309-1,0))</f>
        <v>0</v>
      </c>
      <c r="M309" s="74">
        <f t="shared" ref="M309" si="350">IF($AM308=0,0,IF(AND(M308=0,M307=0),N309-1,0))</f>
        <v>0</v>
      </c>
      <c r="N309" s="74">
        <f t="shared" ref="N309" si="351">IF($AM308=0,0,IF(AND(N308=0,N307=0),O309-1,0))</f>
        <v>0</v>
      </c>
      <c r="O309" s="74">
        <f t="shared" ref="O309" si="352">IF($AM308=0,0,IF(AND(O308=0,O307=0),P309-1,0))</f>
        <v>0</v>
      </c>
      <c r="P309" s="74">
        <f t="shared" ref="P309" si="353">IF($AM308=0,0,IF(AND(P308=0,P307=0),Q309-1,0))</f>
        <v>0</v>
      </c>
      <c r="Q309" s="74">
        <f t="shared" ref="Q309" si="354">IF($AM308=0,0,IF(AND(Q308=0,Q307=0),R309-1,0))</f>
        <v>0</v>
      </c>
      <c r="R309" s="74">
        <f t="shared" ref="R309" si="355">IF($AM308=0,0,IF(AND(R308=0,R307=0),S309-1,0))</f>
        <v>0</v>
      </c>
      <c r="S309" s="74">
        <f t="shared" ref="S309" si="356">IF($AM308=0,0,IF(AND(S308=0,S307=0),T309-1,0))</f>
        <v>0</v>
      </c>
      <c r="T309" s="74">
        <f t="shared" ref="T309" si="357">IF($AM308=0,0,IF(AND(T308=0,T307=0),U309-1,0))</f>
        <v>0</v>
      </c>
      <c r="U309" s="74">
        <f t="shared" ref="U309" si="358">IF($AM308=0,0,IF(AND(U308=0,U307=0),V309-1,0))</f>
        <v>0</v>
      </c>
      <c r="V309" s="74">
        <f t="shared" ref="V309" si="359">IF($AM308=0,0,IF(AND(V308=0,V307=0),W309-1,0))</f>
        <v>0</v>
      </c>
      <c r="W309" s="74">
        <f t="shared" ref="W309" si="360">IF($AM308=0,0,IF(AND(W308=0,W307=0),X309-1,0))</f>
        <v>0</v>
      </c>
      <c r="X309" s="74">
        <f t="shared" ref="X309" si="361">IF($AM308=0,0,IF(AND(X308=0,X307=0),Y309-1,0))</f>
        <v>0</v>
      </c>
      <c r="Y309" s="74">
        <f t="shared" ref="Y309" si="362">IF($AM308=0,0,IF(AND(Y308=0,Y307=0),Z309-1,0))</f>
        <v>0</v>
      </c>
      <c r="Z309" s="74">
        <f t="shared" ref="Z309" si="363">IF($AM308=0,0,IF(AND(Z308=0,Z307=0),AA309-1,0))</f>
        <v>0</v>
      </c>
      <c r="AA309" s="74">
        <f t="shared" ref="AA309" si="364">IF($AM308=0,0,IF(AND(AA308=0,AA307=0),AB309-1,0))</f>
        <v>0</v>
      </c>
      <c r="AB309" s="74">
        <f t="shared" ref="AB309" si="365">IF($AM308=0,0,IF(AND(AB308=0,AB307=0),AC309-1,0))</f>
        <v>0</v>
      </c>
      <c r="AC309" s="74">
        <f t="shared" ref="AC309" si="366">IF($AM308=0,0,IF(AND(AC308=0,AC307=0),AD309-1,0))</f>
        <v>0</v>
      </c>
      <c r="AD309" s="74">
        <f t="shared" ref="AD309" si="367">IF($AM308=0,0,IF(AND(AD308=0,AD307=0),AE309-1,0))</f>
        <v>0</v>
      </c>
      <c r="AE309" s="74">
        <f t="shared" ref="AE309" si="368">IF($AM308=0,0,IF(AND(AE308=0,AE307=0),AF309-1,0))</f>
        <v>0</v>
      </c>
      <c r="AF309" s="74">
        <f t="shared" ref="AF309" si="369">IF($AM308=0,0,IF(AND(AF308=0,AF307=0),AG309-1,0))</f>
        <v>0</v>
      </c>
      <c r="AG309" s="74">
        <f t="shared" ref="AG309" si="370">IF($AM308=0,0,IF(AND(AG308=0,AG307=0),AH309-1,0))</f>
        <v>0</v>
      </c>
      <c r="AH309" s="74">
        <f t="shared" ref="AH309" si="371">IF($AM308=0,0,IF(AND(AH308=0,AH307=0),AI309-1,0))</f>
        <v>0</v>
      </c>
      <c r="AI309" s="74">
        <f t="shared" ref="AI309" si="372">IF($AM308=0,0,IF(AND(AI308=0,AI307=0),AJ309-1,0))</f>
        <v>0</v>
      </c>
      <c r="AJ309" s="74">
        <f t="shared" ref="AJ309" si="373">IF($AM308=0,0,IF(AND(AJ308=0,AJ307=0),AK309-1,0))</f>
        <v>0</v>
      </c>
      <c r="AK309" s="74">
        <f t="shared" ref="AK309" si="374">IF($AM308=0,0,IF(AND(AK308=0,AK307=0),AL309-1,0))</f>
        <v>0</v>
      </c>
      <c r="AL309" s="74">
        <f t="shared" ref="AL309" si="375">IF($AM308=0,0,IF(AND(AL308=0,AL307=0),AM309-1,0))</f>
        <v>0</v>
      </c>
      <c r="AM309" s="74">
        <f t="shared" ref="AM309" si="376">IF($AM308=0,0,IF(AND(AM308=0,AM307=0),AN309-1,0))</f>
        <v>0</v>
      </c>
      <c r="AN309" s="74"/>
      <c r="AO309" s="74"/>
      <c r="AP309" s="74"/>
      <c r="AQ309" s="74"/>
      <c r="AR309" s="74"/>
      <c r="AS309" s="74"/>
      <c r="AT309" s="74"/>
      <c r="AU309" s="74"/>
      <c r="AV309" s="74"/>
      <c r="AW309" s="74"/>
      <c r="AX309" s="74"/>
      <c r="AY309" s="74"/>
      <c r="AZ309" s="74"/>
      <c r="BA309" s="74"/>
      <c r="BB309" s="74"/>
      <c r="BC309" s="74"/>
      <c r="BD309" s="74"/>
      <c r="BE309" s="75"/>
      <c r="BF309" s="75"/>
      <c r="BG309" s="75"/>
      <c r="BH309" s="75"/>
    </row>
    <row r="310" spans="1:60">
      <c r="A310" s="9"/>
      <c r="B310" s="9"/>
      <c r="C310" s="70" t="s">
        <v>91</v>
      </c>
      <c r="D310" s="161"/>
      <c r="E310" s="70"/>
      <c r="F310" s="71"/>
      <c r="G310" s="70"/>
      <c r="H310" s="162"/>
      <c r="I310" s="72"/>
      <c r="J310" s="74">
        <f t="shared" ref="J310:AM310" si="377">IF(ABS(J309)=INDEX(leadtimes,MATCH($B303,augnames,0),1),1,0)</f>
        <v>1</v>
      </c>
      <c r="K310" s="74">
        <f t="shared" si="377"/>
        <v>1</v>
      </c>
      <c r="L310" s="74">
        <f t="shared" si="377"/>
        <v>1</v>
      </c>
      <c r="M310" s="74">
        <f t="shared" si="377"/>
        <v>1</v>
      </c>
      <c r="N310" s="74">
        <f t="shared" si="377"/>
        <v>1</v>
      </c>
      <c r="O310" s="74">
        <f t="shared" si="377"/>
        <v>1</v>
      </c>
      <c r="P310" s="74">
        <f t="shared" si="377"/>
        <v>1</v>
      </c>
      <c r="Q310" s="74">
        <f t="shared" si="377"/>
        <v>1</v>
      </c>
      <c r="R310" s="74">
        <f t="shared" si="377"/>
        <v>1</v>
      </c>
      <c r="S310" s="74">
        <f t="shared" si="377"/>
        <v>1</v>
      </c>
      <c r="T310" s="74">
        <f t="shared" si="377"/>
        <v>1</v>
      </c>
      <c r="U310" s="74">
        <f t="shared" si="377"/>
        <v>1</v>
      </c>
      <c r="V310" s="74">
        <f t="shared" si="377"/>
        <v>1</v>
      </c>
      <c r="W310" s="74">
        <f t="shared" si="377"/>
        <v>1</v>
      </c>
      <c r="X310" s="74">
        <f t="shared" si="377"/>
        <v>1</v>
      </c>
      <c r="Y310" s="74">
        <f t="shared" si="377"/>
        <v>1</v>
      </c>
      <c r="Z310" s="74">
        <f t="shared" si="377"/>
        <v>1</v>
      </c>
      <c r="AA310" s="74">
        <f t="shared" si="377"/>
        <v>1</v>
      </c>
      <c r="AB310" s="74">
        <f t="shared" si="377"/>
        <v>1</v>
      </c>
      <c r="AC310" s="74">
        <f t="shared" si="377"/>
        <v>1</v>
      </c>
      <c r="AD310" s="74">
        <f t="shared" si="377"/>
        <v>1</v>
      </c>
      <c r="AE310" s="74">
        <f t="shared" si="377"/>
        <v>1</v>
      </c>
      <c r="AF310" s="74">
        <f t="shared" si="377"/>
        <v>1</v>
      </c>
      <c r="AG310" s="74">
        <f t="shared" si="377"/>
        <v>1</v>
      </c>
      <c r="AH310" s="74">
        <f t="shared" si="377"/>
        <v>1</v>
      </c>
      <c r="AI310" s="74">
        <f t="shared" si="377"/>
        <v>1</v>
      </c>
      <c r="AJ310" s="74">
        <f t="shared" si="377"/>
        <v>1</v>
      </c>
      <c r="AK310" s="74">
        <f t="shared" si="377"/>
        <v>1</v>
      </c>
      <c r="AL310" s="74">
        <f t="shared" si="377"/>
        <v>1</v>
      </c>
      <c r="AM310" s="74">
        <f t="shared" si="377"/>
        <v>1</v>
      </c>
      <c r="AN310" s="74"/>
      <c r="AO310" s="74"/>
      <c r="AP310" s="74"/>
      <c r="AQ310" s="74"/>
      <c r="AR310" s="74"/>
      <c r="AS310" s="74"/>
      <c r="AT310" s="74"/>
      <c r="AU310" s="74"/>
      <c r="AV310" s="74"/>
      <c r="AW310" s="74"/>
      <c r="AX310" s="74"/>
      <c r="AY310" s="74"/>
      <c r="AZ310" s="74"/>
      <c r="BA310" s="74"/>
      <c r="BB310" s="74"/>
      <c r="BC310" s="74"/>
      <c r="BD310" s="74"/>
      <c r="BE310" s="75"/>
      <c r="BF310" s="75"/>
      <c r="BG310" s="75"/>
      <c r="BH310" s="75"/>
    </row>
    <row r="311" spans="1:60">
      <c r="A311" s="9"/>
      <c r="B311" s="9"/>
      <c r="C311" s="70" t="s">
        <v>92</v>
      </c>
      <c r="D311" s="161"/>
      <c r="E311" s="70"/>
      <c r="F311" s="71"/>
      <c r="G311" s="70"/>
      <c r="H311" s="162"/>
      <c r="I311" s="72"/>
      <c r="J311" s="74">
        <f>IF(SUM($J310:J310)=1,1,0)+I311</f>
        <v>1</v>
      </c>
      <c r="K311" s="74">
        <f>IF(SUM($J310:K310)=1,1,0)+J311</f>
        <v>1</v>
      </c>
      <c r="L311" s="74">
        <f>IF(SUM($J310:L310)=1,1,0)+K311</f>
        <v>1</v>
      </c>
      <c r="M311" s="74">
        <f>IF(SUM($J310:M310)=1,1,0)+L311</f>
        <v>1</v>
      </c>
      <c r="N311" s="74">
        <f>IF(SUM($J310:N310)=1,1,0)+M311</f>
        <v>1</v>
      </c>
      <c r="O311" s="74">
        <f>IF(SUM($J310:O310)=1,1,0)+N311</f>
        <v>1</v>
      </c>
      <c r="P311" s="74">
        <f>IF(SUM($J310:P310)=1,1,0)+O311</f>
        <v>1</v>
      </c>
      <c r="Q311" s="74">
        <f>IF(SUM($J310:Q310)=1,1,0)+P311</f>
        <v>1</v>
      </c>
      <c r="R311" s="74">
        <f>IF(SUM($J310:R310)=1,1,0)+Q311</f>
        <v>1</v>
      </c>
      <c r="S311" s="74">
        <f>IF(SUM($J310:S310)=1,1,0)+R311</f>
        <v>1</v>
      </c>
      <c r="T311" s="74">
        <f>IF(SUM($J310:T310)=1,1,0)+S311</f>
        <v>1</v>
      </c>
      <c r="U311" s="74">
        <f>IF(SUM($J310:U310)=1,1,0)+T311</f>
        <v>1</v>
      </c>
      <c r="V311" s="74">
        <f>IF(SUM($J310:V310)=1,1,0)+U311</f>
        <v>1</v>
      </c>
      <c r="W311" s="74">
        <f>IF(SUM($J310:W310)=1,1,0)+V311</f>
        <v>1</v>
      </c>
      <c r="X311" s="74">
        <f>IF(SUM($J310:X310)=1,1,0)+W311</f>
        <v>1</v>
      </c>
      <c r="Y311" s="74">
        <f>IF(SUM($J310:Y310)=1,1,0)+X311</f>
        <v>1</v>
      </c>
      <c r="Z311" s="74">
        <f>IF(SUM($J310:Z310)=1,1,0)+Y311</f>
        <v>1</v>
      </c>
      <c r="AA311" s="74">
        <f>IF(SUM($J310:AA310)=1,1,0)+Z311</f>
        <v>1</v>
      </c>
      <c r="AB311" s="74">
        <f>IF(SUM($J310:AB310)=1,1,0)+AA311</f>
        <v>1</v>
      </c>
      <c r="AC311" s="74">
        <f>IF(SUM($J310:AC310)=1,1,0)+AB311</f>
        <v>1</v>
      </c>
      <c r="AD311" s="74">
        <f>IF(SUM($J310:AD310)=1,1,0)+AC311</f>
        <v>1</v>
      </c>
      <c r="AE311" s="74">
        <f>IF(SUM($J310:AE310)=1,1,0)+AD311</f>
        <v>1</v>
      </c>
      <c r="AF311" s="74">
        <f>IF(SUM($J310:AF310)=1,1,0)+AE311</f>
        <v>1</v>
      </c>
      <c r="AG311" s="74">
        <f>IF(SUM($J310:AG310)=1,1,0)+AF311</f>
        <v>1</v>
      </c>
      <c r="AH311" s="74">
        <f>IF(SUM($J310:AH310)=1,1,0)+AG311</f>
        <v>1</v>
      </c>
      <c r="AI311" s="74">
        <f>IF(SUM($J310:AI310)=1,1,0)+AH311</f>
        <v>1</v>
      </c>
      <c r="AJ311" s="74">
        <f>IF(SUM($J310:AJ310)=1,1,0)+AI311</f>
        <v>1</v>
      </c>
      <c r="AK311" s="74">
        <f>IF(SUM($J310:AK310)=1,1,0)+AJ311</f>
        <v>1</v>
      </c>
      <c r="AL311" s="74">
        <f>IF(SUM($J310:AL310)=1,1,0)+AK311</f>
        <v>1</v>
      </c>
      <c r="AM311" s="74">
        <f>IF(SUM($J310:AM310)=1,1,0)+AL311</f>
        <v>1</v>
      </c>
      <c r="AN311" s="74"/>
      <c r="AO311" s="74"/>
      <c r="AP311" s="74"/>
      <c r="AQ311" s="74"/>
      <c r="AR311" s="74"/>
      <c r="AS311" s="74"/>
      <c r="AT311" s="74"/>
      <c r="AU311" s="74"/>
      <c r="AV311" s="74"/>
      <c r="AW311" s="74"/>
      <c r="AX311" s="74"/>
      <c r="AY311" s="74"/>
      <c r="AZ311" s="74"/>
      <c r="BA311" s="74"/>
      <c r="BB311" s="74"/>
      <c r="BC311" s="74"/>
      <c r="BD311" s="74"/>
      <c r="BE311" s="75"/>
      <c r="BF311" s="75"/>
      <c r="BG311" s="75"/>
      <c r="BH311" s="75"/>
    </row>
    <row r="312" spans="1:60" ht="15.65" customHeight="1">
      <c r="A312" s="9"/>
      <c r="B312" s="9"/>
      <c r="C312" s="70" t="s">
        <v>93</v>
      </c>
      <c r="D312" s="162"/>
      <c r="E312" s="72"/>
      <c r="F312" s="76"/>
      <c r="G312" s="72"/>
      <c r="H312" s="162"/>
      <c r="I312" s="72"/>
      <c r="J312" s="73">
        <f>SUM($J307:J307)</f>
        <v>1</v>
      </c>
      <c r="K312" s="73">
        <f>SUM($J307:K307)</f>
        <v>2</v>
      </c>
      <c r="L312" s="73">
        <f>SUM($J307:L307)</f>
        <v>3</v>
      </c>
      <c r="M312" s="73">
        <f>SUM($J307:M307)</f>
        <v>4</v>
      </c>
      <c r="N312" s="73">
        <f>SUM($J307:N307)</f>
        <v>5</v>
      </c>
      <c r="O312" s="73">
        <f>SUM($J307:O307)</f>
        <v>6</v>
      </c>
      <c r="P312" s="73">
        <f>SUM($J307:P307)</f>
        <v>7</v>
      </c>
      <c r="Q312" s="73">
        <f>SUM($J307:Q307)</f>
        <v>8</v>
      </c>
      <c r="R312" s="73">
        <f>SUM($J307:R307)</f>
        <v>9</v>
      </c>
      <c r="S312" s="73">
        <f>SUM($J307:S307)</f>
        <v>10</v>
      </c>
      <c r="T312" s="73">
        <f>SUM($J307:T307)</f>
        <v>11</v>
      </c>
      <c r="U312" s="73">
        <f>SUM($J307:U307)</f>
        <v>12</v>
      </c>
      <c r="V312" s="73">
        <f>SUM($J307:V307)</f>
        <v>13</v>
      </c>
      <c r="W312" s="73">
        <f>SUM($J307:W307)</f>
        <v>14</v>
      </c>
      <c r="X312" s="73">
        <f>SUM($J307:X307)</f>
        <v>15</v>
      </c>
      <c r="Y312" s="73">
        <f>SUM($J307:Y307)</f>
        <v>16</v>
      </c>
      <c r="Z312" s="73">
        <f>SUM($J307:Z307)</f>
        <v>17</v>
      </c>
      <c r="AA312" s="73">
        <f>SUM($J307:AA307)</f>
        <v>18</v>
      </c>
      <c r="AB312" s="73">
        <f>SUM($J307:AB307)</f>
        <v>19</v>
      </c>
      <c r="AC312" s="73">
        <f>SUM($J307:AC307)</f>
        <v>20</v>
      </c>
      <c r="AD312" s="73">
        <f>SUM($J307:AD307)</f>
        <v>21</v>
      </c>
      <c r="AE312" s="73">
        <f>SUM($J307:AE307)</f>
        <v>22</v>
      </c>
      <c r="AF312" s="73">
        <f>SUM($J307:AF307)</f>
        <v>23</v>
      </c>
      <c r="AG312" s="73">
        <f>SUM($J307:AG307)</f>
        <v>24</v>
      </c>
      <c r="AH312" s="73">
        <f>SUM($J307:AH307)</f>
        <v>25</v>
      </c>
      <c r="AI312" s="73">
        <f>SUM($J307:AI307)</f>
        <v>26</v>
      </c>
      <c r="AJ312" s="73">
        <f>SUM($J307:AJ307)</f>
        <v>27</v>
      </c>
      <c r="AK312" s="73">
        <f>SUM($J307:AK307)</f>
        <v>28</v>
      </c>
      <c r="AL312" s="73">
        <f>SUM($J307:AL307)</f>
        <v>29</v>
      </c>
      <c r="AM312" s="73">
        <f>SUM($J307:AM307)</f>
        <v>30</v>
      </c>
      <c r="AN312" s="73"/>
      <c r="AO312" s="73"/>
      <c r="AP312" s="73"/>
      <c r="AQ312" s="73"/>
      <c r="AR312" s="73"/>
      <c r="AS312" s="73"/>
      <c r="AT312" s="73"/>
      <c r="AU312" s="73"/>
      <c r="AV312" s="73"/>
      <c r="AW312" s="73"/>
      <c r="AX312" s="73"/>
      <c r="AY312" s="73"/>
      <c r="AZ312" s="73"/>
      <c r="BA312" s="73"/>
      <c r="BB312" s="73"/>
      <c r="BC312" s="73"/>
      <c r="BD312" s="73"/>
      <c r="BE312" s="73"/>
      <c r="BF312" s="73"/>
      <c r="BG312" s="73"/>
      <c r="BH312" s="73"/>
    </row>
    <row r="313" spans="1:60" ht="15.65" customHeight="1">
      <c r="A313" s="9"/>
      <c r="B313" s="9"/>
      <c r="C313" s="70" t="s">
        <v>94</v>
      </c>
      <c r="D313" s="162"/>
      <c r="E313" s="72"/>
      <c r="F313" s="76"/>
      <c r="G313" s="72"/>
      <c r="H313" s="162"/>
      <c r="I313" s="72"/>
      <c r="J313" s="73">
        <f t="shared" ref="J313:AM313" si="378">IF(J312&gt;INDEX(assetlives, MATCH($B303, augnames, 0)), 0, 1)</f>
        <v>0</v>
      </c>
      <c r="K313" s="73">
        <f t="shared" si="378"/>
        <v>0</v>
      </c>
      <c r="L313" s="73">
        <f t="shared" si="378"/>
        <v>0</v>
      </c>
      <c r="M313" s="73">
        <f t="shared" si="378"/>
        <v>0</v>
      </c>
      <c r="N313" s="73">
        <f t="shared" si="378"/>
        <v>0</v>
      </c>
      <c r="O313" s="73">
        <f t="shared" si="378"/>
        <v>0</v>
      </c>
      <c r="P313" s="73">
        <f t="shared" si="378"/>
        <v>0</v>
      </c>
      <c r="Q313" s="73">
        <f t="shared" si="378"/>
        <v>0</v>
      </c>
      <c r="R313" s="73">
        <f t="shared" si="378"/>
        <v>0</v>
      </c>
      <c r="S313" s="73">
        <f t="shared" si="378"/>
        <v>0</v>
      </c>
      <c r="T313" s="73">
        <f t="shared" si="378"/>
        <v>0</v>
      </c>
      <c r="U313" s="73">
        <f t="shared" si="378"/>
        <v>0</v>
      </c>
      <c r="V313" s="73">
        <f t="shared" si="378"/>
        <v>0</v>
      </c>
      <c r="W313" s="73">
        <f t="shared" si="378"/>
        <v>0</v>
      </c>
      <c r="X313" s="73">
        <f t="shared" si="378"/>
        <v>0</v>
      </c>
      <c r="Y313" s="73">
        <f t="shared" si="378"/>
        <v>0</v>
      </c>
      <c r="Z313" s="73">
        <f t="shared" si="378"/>
        <v>0</v>
      </c>
      <c r="AA313" s="73">
        <f t="shared" si="378"/>
        <v>0</v>
      </c>
      <c r="AB313" s="73">
        <f t="shared" si="378"/>
        <v>0</v>
      </c>
      <c r="AC313" s="73">
        <f t="shared" si="378"/>
        <v>0</v>
      </c>
      <c r="AD313" s="73">
        <f t="shared" si="378"/>
        <v>0</v>
      </c>
      <c r="AE313" s="73">
        <f t="shared" si="378"/>
        <v>0</v>
      </c>
      <c r="AF313" s="73">
        <f t="shared" si="378"/>
        <v>0</v>
      </c>
      <c r="AG313" s="73">
        <f t="shared" si="378"/>
        <v>0</v>
      </c>
      <c r="AH313" s="73">
        <f t="shared" si="378"/>
        <v>0</v>
      </c>
      <c r="AI313" s="73">
        <f t="shared" si="378"/>
        <v>0</v>
      </c>
      <c r="AJ313" s="73">
        <f t="shared" si="378"/>
        <v>0</v>
      </c>
      <c r="AK313" s="73">
        <f t="shared" si="378"/>
        <v>0</v>
      </c>
      <c r="AL313" s="73">
        <f t="shared" si="378"/>
        <v>0</v>
      </c>
      <c r="AM313" s="73">
        <f t="shared" si="378"/>
        <v>0</v>
      </c>
      <c r="AN313" s="73"/>
      <c r="AO313" s="73"/>
      <c r="AP313" s="73"/>
      <c r="AQ313" s="73"/>
      <c r="AR313" s="73"/>
      <c r="AS313" s="73"/>
      <c r="AT313" s="73"/>
      <c r="AU313" s="73"/>
      <c r="AV313" s="73"/>
      <c r="AW313" s="73"/>
      <c r="AX313" s="73"/>
      <c r="AY313" s="73"/>
      <c r="AZ313" s="73"/>
      <c r="BA313" s="73"/>
      <c r="BB313" s="73"/>
      <c r="BC313" s="73"/>
      <c r="BD313" s="73"/>
      <c r="BE313" s="73"/>
      <c r="BF313" s="73"/>
      <c r="BG313" s="73"/>
      <c r="BH313" s="73"/>
    </row>
    <row r="314" spans="1:60">
      <c r="A314" s="9"/>
      <c r="B314" s="9"/>
      <c r="C314" s="70" t="s">
        <v>95</v>
      </c>
      <c r="D314" s="161"/>
      <c r="E314" s="70"/>
      <c r="F314" s="71"/>
      <c r="G314" s="70"/>
      <c r="H314" s="162"/>
      <c r="I314" s="72"/>
      <c r="J314" s="74">
        <f>IF(J$7&lt;=ModelFyEnd, 1, 0)</f>
        <v>1</v>
      </c>
      <c r="K314" s="74">
        <f t="shared" ref="K314:AM314" si="379">IF(K$7&lt;=ModelFyEnd, 1, 0)</f>
        <v>1</v>
      </c>
      <c r="L314" s="74">
        <f t="shared" si="379"/>
        <v>1</v>
      </c>
      <c r="M314" s="74">
        <f t="shared" si="379"/>
        <v>1</v>
      </c>
      <c r="N314" s="74">
        <f t="shared" si="379"/>
        <v>1</v>
      </c>
      <c r="O314" s="74">
        <f t="shared" si="379"/>
        <v>1</v>
      </c>
      <c r="P314" s="74">
        <f t="shared" si="379"/>
        <v>1</v>
      </c>
      <c r="Q314" s="74">
        <f t="shared" si="379"/>
        <v>1</v>
      </c>
      <c r="R314" s="74">
        <f t="shared" si="379"/>
        <v>1</v>
      </c>
      <c r="S314" s="74">
        <f t="shared" si="379"/>
        <v>1</v>
      </c>
      <c r="T314" s="74">
        <f t="shared" si="379"/>
        <v>1</v>
      </c>
      <c r="U314" s="74">
        <f t="shared" si="379"/>
        <v>1</v>
      </c>
      <c r="V314" s="74">
        <f t="shared" si="379"/>
        <v>1</v>
      </c>
      <c r="W314" s="74">
        <f t="shared" si="379"/>
        <v>1</v>
      </c>
      <c r="X314" s="74">
        <f t="shared" si="379"/>
        <v>1</v>
      </c>
      <c r="Y314" s="74">
        <f t="shared" si="379"/>
        <v>1</v>
      </c>
      <c r="Z314" s="74">
        <f t="shared" si="379"/>
        <v>1</v>
      </c>
      <c r="AA314" s="74">
        <f t="shared" si="379"/>
        <v>1</v>
      </c>
      <c r="AB314" s="74">
        <f t="shared" si="379"/>
        <v>1</v>
      </c>
      <c r="AC314" s="74">
        <f t="shared" si="379"/>
        <v>1</v>
      </c>
      <c r="AD314" s="74">
        <f t="shared" si="379"/>
        <v>1</v>
      </c>
      <c r="AE314" s="74">
        <f t="shared" si="379"/>
        <v>1</v>
      </c>
      <c r="AF314" s="74">
        <f t="shared" si="379"/>
        <v>1</v>
      </c>
      <c r="AG314" s="74">
        <f t="shared" si="379"/>
        <v>1</v>
      </c>
      <c r="AH314" s="74">
        <f t="shared" si="379"/>
        <v>1</v>
      </c>
      <c r="AI314" s="74">
        <f t="shared" si="379"/>
        <v>1</v>
      </c>
      <c r="AJ314" s="74">
        <f t="shared" si="379"/>
        <v>1</v>
      </c>
      <c r="AK314" s="74">
        <f t="shared" si="379"/>
        <v>1</v>
      </c>
      <c r="AL314" s="74">
        <f t="shared" si="379"/>
        <v>1</v>
      </c>
      <c r="AM314" s="74">
        <f t="shared" si="379"/>
        <v>1</v>
      </c>
      <c r="AN314" s="74"/>
      <c r="AO314" s="74"/>
      <c r="AP314" s="74"/>
      <c r="AQ314" s="74"/>
      <c r="AR314" s="74"/>
      <c r="AS314" s="74"/>
      <c r="AT314" s="74"/>
      <c r="AU314" s="74"/>
      <c r="AV314" s="74"/>
      <c r="AW314" s="74"/>
      <c r="AX314" s="74"/>
      <c r="AY314" s="74"/>
      <c r="AZ314" s="74"/>
      <c r="BA314" s="74"/>
      <c r="BB314" s="74"/>
      <c r="BC314" s="74"/>
      <c r="BD314" s="74"/>
      <c r="BE314" s="75"/>
      <c r="BF314" s="75"/>
      <c r="BG314" s="75"/>
      <c r="BH314" s="75"/>
    </row>
    <row r="315" spans="1:60">
      <c r="A315" s="9"/>
      <c r="B315" s="9"/>
      <c r="C315" s="9"/>
      <c r="D315" s="16"/>
      <c r="E315" s="9"/>
      <c r="F315" s="34"/>
      <c r="G315" s="9"/>
      <c r="H315" s="16"/>
      <c r="I315" s="9"/>
      <c r="J315" s="9"/>
      <c r="K315" s="9"/>
      <c r="L315" s="9"/>
      <c r="M315" s="9"/>
      <c r="N315" s="9"/>
      <c r="O315" s="9"/>
      <c r="P315" s="9"/>
      <c r="Q315" s="9"/>
      <c r="R315" s="9"/>
      <c r="S315" s="9"/>
      <c r="T315" s="9"/>
      <c r="U315" s="9"/>
      <c r="V315" s="9"/>
      <c r="W315" s="9"/>
      <c r="X315" s="9"/>
      <c r="Y315" s="9"/>
      <c r="Z315" s="9"/>
      <c r="AA315" s="9"/>
      <c r="AB315" s="9"/>
      <c r="AC315" s="9"/>
      <c r="AD315" s="9"/>
      <c r="AE315" s="9"/>
      <c r="AF315" s="9"/>
      <c r="AG315" s="9"/>
      <c r="AH315" s="9"/>
      <c r="AI315" s="9"/>
      <c r="AJ315" s="9"/>
      <c r="AK315" s="9"/>
      <c r="AL315" s="9"/>
      <c r="AM315" s="9"/>
      <c r="AN315" s="9"/>
      <c r="AO315" s="9"/>
      <c r="AP315" s="9"/>
      <c r="AQ315" s="9"/>
      <c r="AR315" s="9"/>
      <c r="AS315" s="9"/>
      <c r="AT315" s="9"/>
      <c r="AU315" s="9"/>
      <c r="AV315" s="9"/>
      <c r="AW315" s="9"/>
      <c r="AX315" s="9"/>
      <c r="AY315" s="9"/>
      <c r="AZ315" s="9"/>
      <c r="BA315" s="9"/>
      <c r="BB315" s="9"/>
      <c r="BC315" s="9"/>
      <c r="BD315" s="9"/>
      <c r="BE315" s="9"/>
      <c r="BF315" s="9"/>
      <c r="BG315" s="9"/>
      <c r="BH315" s="9"/>
    </row>
    <row r="316" spans="1:60" ht="22">
      <c r="A316" s="9"/>
      <c r="B316" s="63"/>
      <c r="C316" s="5" t="s">
        <v>96</v>
      </c>
      <c r="D316" s="160" t="s">
        <v>80</v>
      </c>
      <c r="E316" s="11"/>
      <c r="F316" s="76" t="s">
        <v>97</v>
      </c>
      <c r="G316" s="9"/>
      <c r="H316" s="16"/>
      <c r="I316" s="9"/>
      <c r="J316" s="48">
        <f t="shared" ref="J316:AM316" si="380">IF(J308=1, INDEX(yieldnew, MATCH($B303, augnames, 0)), 0)*J313</f>
        <v>0</v>
      </c>
      <c r="K316" s="48">
        <f t="shared" si="380"/>
        <v>0</v>
      </c>
      <c r="L316" s="48">
        <f t="shared" si="380"/>
        <v>0</v>
      </c>
      <c r="M316" s="48">
        <f t="shared" si="380"/>
        <v>0</v>
      </c>
      <c r="N316" s="48">
        <f t="shared" si="380"/>
        <v>0</v>
      </c>
      <c r="O316" s="48">
        <f t="shared" si="380"/>
        <v>0</v>
      </c>
      <c r="P316" s="48">
        <f t="shared" si="380"/>
        <v>0</v>
      </c>
      <c r="Q316" s="48">
        <f t="shared" si="380"/>
        <v>0</v>
      </c>
      <c r="R316" s="48">
        <f t="shared" si="380"/>
        <v>0</v>
      </c>
      <c r="S316" s="48">
        <f t="shared" si="380"/>
        <v>0</v>
      </c>
      <c r="T316" s="48">
        <f t="shared" si="380"/>
        <v>0</v>
      </c>
      <c r="U316" s="48">
        <f t="shared" si="380"/>
        <v>0</v>
      </c>
      <c r="V316" s="48">
        <f t="shared" si="380"/>
        <v>0</v>
      </c>
      <c r="W316" s="48">
        <f t="shared" si="380"/>
        <v>0</v>
      </c>
      <c r="X316" s="48">
        <f t="shared" si="380"/>
        <v>0</v>
      </c>
      <c r="Y316" s="48">
        <f t="shared" si="380"/>
        <v>0</v>
      </c>
      <c r="Z316" s="48">
        <f t="shared" si="380"/>
        <v>0</v>
      </c>
      <c r="AA316" s="48">
        <f t="shared" si="380"/>
        <v>0</v>
      </c>
      <c r="AB316" s="48">
        <f t="shared" si="380"/>
        <v>0</v>
      </c>
      <c r="AC316" s="48">
        <f t="shared" si="380"/>
        <v>0</v>
      </c>
      <c r="AD316" s="48">
        <f t="shared" si="380"/>
        <v>0</v>
      </c>
      <c r="AE316" s="48">
        <f t="shared" si="380"/>
        <v>0</v>
      </c>
      <c r="AF316" s="48">
        <f t="shared" si="380"/>
        <v>0</v>
      </c>
      <c r="AG316" s="48">
        <f t="shared" si="380"/>
        <v>0</v>
      </c>
      <c r="AH316" s="48">
        <f t="shared" si="380"/>
        <v>0</v>
      </c>
      <c r="AI316" s="48">
        <f t="shared" si="380"/>
        <v>0</v>
      </c>
      <c r="AJ316" s="48">
        <f t="shared" si="380"/>
        <v>0</v>
      </c>
      <c r="AK316" s="48">
        <f t="shared" si="380"/>
        <v>0</v>
      </c>
      <c r="AL316" s="48">
        <f t="shared" si="380"/>
        <v>0</v>
      </c>
      <c r="AM316" s="48">
        <f t="shared" si="380"/>
        <v>0</v>
      </c>
      <c r="AN316" s="9"/>
      <c r="AO316" s="9"/>
      <c r="AP316" s="9"/>
      <c r="AQ316" s="9"/>
      <c r="AR316" s="9"/>
      <c r="AS316" s="9"/>
      <c r="AT316" s="9"/>
      <c r="AU316" s="9"/>
      <c r="AV316" s="9"/>
      <c r="AW316" s="9"/>
      <c r="AX316" s="9"/>
      <c r="AY316" s="9"/>
      <c r="AZ316" s="9"/>
      <c r="BA316" s="9"/>
      <c r="BB316" s="9"/>
      <c r="BC316" s="9"/>
      <c r="BD316" s="9"/>
      <c r="BE316" s="9"/>
      <c r="BF316" s="9"/>
      <c r="BG316" s="9"/>
      <c r="BH316" s="9"/>
    </row>
    <row r="317" spans="1:60" ht="22">
      <c r="A317" s="9"/>
      <c r="B317" s="63"/>
      <c r="C317" s="5" t="s">
        <v>98</v>
      </c>
      <c r="D317" s="160" t="str">
        <f>baseyear</f>
        <v>FY$24</v>
      </c>
      <c r="E317" s="11"/>
      <c r="F317" s="77" t="str">
        <f>IF(H319=0,"",INDEX($J$7:$AM$7,1,MATCH(1,$J311:$AM311,0)))</f>
        <v/>
      </c>
      <c r="G317" s="9"/>
      <c r="H317" s="16"/>
      <c r="I317" s="9"/>
      <c r="J317" s="48" cm="1">
        <f t="array" ref="J317">IF(J311=0,0,INDEX(Capitalexpenditure,MATCH($B303,augnames,0),J311))</f>
        <v>0</v>
      </c>
      <c r="K317" s="48" cm="1">
        <f t="array" ref="K317">IF(K311=0,0,INDEX(Capitalexpenditure,MATCH($B303,augnames,0),K311))</f>
        <v>0</v>
      </c>
      <c r="L317" s="48" cm="1">
        <f t="array" ref="L317">IF(L311=0,0,INDEX(Capitalexpenditure,MATCH($B303,augnames,0),L311))</f>
        <v>0</v>
      </c>
      <c r="M317" s="48" cm="1">
        <f t="array" ref="M317">IF(M311=0,0,INDEX(Capitalexpenditure,MATCH($B303,augnames,0),M311))</f>
        <v>0</v>
      </c>
      <c r="N317" s="48" cm="1">
        <f t="array" ref="N317">IF(N311=0,0,INDEX(Capitalexpenditure,MATCH($B303,augnames,0),N311))</f>
        <v>0</v>
      </c>
      <c r="O317" s="48" cm="1">
        <f t="array" ref="O317">IF(O311=0,0,INDEX(Capitalexpenditure,MATCH($B303,augnames,0),O311))</f>
        <v>0</v>
      </c>
      <c r="P317" s="48" cm="1">
        <f t="array" ref="P317">IF(P311=0,0,INDEX(Capitalexpenditure,MATCH($B303,augnames,0),P311))</f>
        <v>0</v>
      </c>
      <c r="Q317" s="48" cm="1">
        <f t="array" ref="Q317">IF(Q311=0,0,INDEX(Capitalexpenditure,MATCH($B303,augnames,0),Q311))</f>
        <v>0</v>
      </c>
      <c r="R317" s="48" cm="1">
        <f t="array" ref="R317">IF(R311=0,0,INDEX(Capitalexpenditure,MATCH($B303,augnames,0),R311))</f>
        <v>0</v>
      </c>
      <c r="S317" s="48" cm="1">
        <f t="array" ref="S317">IF(S311=0,0,INDEX(Capitalexpenditure,MATCH($B303,augnames,0),S311))</f>
        <v>0</v>
      </c>
      <c r="T317" s="48" cm="1">
        <f t="array" ref="T317">IF(T311=0,0,INDEX(Capitalexpenditure,MATCH($B303,augnames,0),T311))</f>
        <v>0</v>
      </c>
      <c r="U317" s="48" cm="1">
        <f t="array" ref="U317">IF(U311=0,0,INDEX(Capitalexpenditure,MATCH($B303,augnames,0),U311))</f>
        <v>0</v>
      </c>
      <c r="V317" s="48" cm="1">
        <f t="array" ref="V317">IF(V311=0,0,INDEX(Capitalexpenditure,MATCH($B303,augnames,0),V311))</f>
        <v>0</v>
      </c>
      <c r="W317" s="48" cm="1">
        <f t="array" ref="W317">IF(W311=0,0,INDEX(Capitalexpenditure,MATCH($B303,augnames,0),W311))</f>
        <v>0</v>
      </c>
      <c r="X317" s="48" cm="1">
        <f t="array" ref="X317">IF(X311=0,0,INDEX(Capitalexpenditure,MATCH($B303,augnames,0),X311))</f>
        <v>0</v>
      </c>
      <c r="Y317" s="48" cm="1">
        <f t="array" ref="Y317">IF(Y311=0,0,INDEX(Capitalexpenditure,MATCH($B303,augnames,0),Y311))</f>
        <v>0</v>
      </c>
      <c r="Z317" s="48" cm="1">
        <f t="array" ref="Z317">IF(Z311=0,0,INDEX(Capitalexpenditure,MATCH($B303,augnames,0),Z311))</f>
        <v>0</v>
      </c>
      <c r="AA317" s="48" cm="1">
        <f t="array" ref="AA317">IF(AA311=0,0,INDEX(Capitalexpenditure,MATCH($B303,augnames,0),AA311))</f>
        <v>0</v>
      </c>
      <c r="AB317" s="48" cm="1">
        <f t="array" ref="AB317">IF(AB311=0,0,INDEX(Capitalexpenditure,MATCH($B303,augnames,0),AB311))</f>
        <v>0</v>
      </c>
      <c r="AC317" s="48" cm="1">
        <f t="array" ref="AC317">IF(AC311=0,0,INDEX(Capitalexpenditure,MATCH($B303,augnames,0),AC311))</f>
        <v>0</v>
      </c>
      <c r="AD317" s="48" cm="1">
        <f t="array" ref="AD317">IF(AD311=0,0,INDEX(Capitalexpenditure,MATCH($B303,augnames,0),AD311))</f>
        <v>0</v>
      </c>
      <c r="AE317" s="48" cm="1">
        <f t="array" ref="AE317">IF(AE311=0,0,INDEX(Capitalexpenditure,MATCH($B303,augnames,0),AE311))</f>
        <v>0</v>
      </c>
      <c r="AF317" s="48" cm="1">
        <f t="array" ref="AF317">IF(AF311=0,0,INDEX(Capitalexpenditure,MATCH($B303,augnames,0),AF311))</f>
        <v>0</v>
      </c>
      <c r="AG317" s="48" cm="1">
        <f t="array" ref="AG317">IF(AG311=0,0,INDEX(Capitalexpenditure,MATCH($B303,augnames,0),AG311))</f>
        <v>0</v>
      </c>
      <c r="AH317" s="48" cm="1">
        <f t="array" ref="AH317">IF(AH311=0,0,INDEX(Capitalexpenditure,MATCH($B303,augnames,0),AH311))</f>
        <v>0</v>
      </c>
      <c r="AI317" s="48" cm="1">
        <f t="array" ref="AI317">IF(AI311=0,0,INDEX(Capitalexpenditure,MATCH($B303,augnames,0),AI311))</f>
        <v>0</v>
      </c>
      <c r="AJ317" s="48" cm="1">
        <f t="array" ref="AJ317">IF(AJ311=0,0,INDEX(Capitalexpenditure,MATCH($B303,augnames,0),AJ311))</f>
        <v>0</v>
      </c>
      <c r="AK317" s="48" cm="1">
        <f t="array" ref="AK317">IF(AK311=0,0,INDEX(Capitalexpenditure,MATCH($B303,augnames,0),AK311))</f>
        <v>0</v>
      </c>
      <c r="AL317" s="48" cm="1">
        <f t="array" ref="AL317">IF(AL311=0,0,INDEX(Capitalexpenditure,MATCH($B303,augnames,0),AL311))</f>
        <v>0</v>
      </c>
      <c r="AM317" s="48" cm="1">
        <f t="array" ref="AM317">IF(AM311=0,0,INDEX(Capitalexpenditure,MATCH($B303,augnames,0),AM311))</f>
        <v>0</v>
      </c>
      <c r="AN317" s="9"/>
      <c r="AO317" s="9"/>
      <c r="AP317" s="9"/>
      <c r="AQ317" s="9"/>
      <c r="AR317" s="9"/>
      <c r="AS317" s="9"/>
      <c r="AT317" s="9"/>
      <c r="AU317" s="9"/>
      <c r="AV317" s="9"/>
      <c r="AW317" s="9"/>
      <c r="AX317" s="9"/>
      <c r="AY317" s="9"/>
      <c r="AZ317" s="9"/>
      <c r="BA317" s="9"/>
      <c r="BB317" s="9"/>
      <c r="BC317" s="9"/>
      <c r="BD317" s="9"/>
      <c r="BE317" s="9"/>
      <c r="BF317" s="9"/>
      <c r="BG317" s="9"/>
      <c r="BH317" s="9"/>
    </row>
    <row r="318" spans="1:60" ht="22">
      <c r="A318" s="9"/>
      <c r="B318" s="63"/>
      <c r="C318" s="5" t="s">
        <v>99</v>
      </c>
      <c r="D318" s="160" t="str">
        <f>baseyear</f>
        <v>FY$24</v>
      </c>
      <c r="E318" s="11"/>
      <c r="F318" s="34"/>
      <c r="G318" s="9"/>
      <c r="H318" s="16"/>
      <c r="I318" s="9"/>
      <c r="J318" s="48">
        <f>IF(J308=1,INDEX(Operatingexpenditure,MATCH($B303,augnames,0),J312),0)</f>
        <v>0</v>
      </c>
      <c r="K318" s="48">
        <f t="shared" ref="K318:AM318" si="381">IF(K308=1,INDEX(Operatingexpenditure,MATCH($B303,augnames,0),K312),0)</f>
        <v>0</v>
      </c>
      <c r="L318" s="48">
        <f t="shared" si="381"/>
        <v>0</v>
      </c>
      <c r="M318" s="48">
        <f t="shared" si="381"/>
        <v>0</v>
      </c>
      <c r="N318" s="48">
        <f t="shared" si="381"/>
        <v>0</v>
      </c>
      <c r="O318" s="48">
        <f t="shared" si="381"/>
        <v>0</v>
      </c>
      <c r="P318" s="48">
        <f t="shared" si="381"/>
        <v>0</v>
      </c>
      <c r="Q318" s="48">
        <f t="shared" si="381"/>
        <v>0</v>
      </c>
      <c r="R318" s="48">
        <f t="shared" si="381"/>
        <v>0</v>
      </c>
      <c r="S318" s="48">
        <f t="shared" si="381"/>
        <v>0</v>
      </c>
      <c r="T318" s="48">
        <f t="shared" si="381"/>
        <v>0</v>
      </c>
      <c r="U318" s="48">
        <f t="shared" si="381"/>
        <v>0</v>
      </c>
      <c r="V318" s="48">
        <f t="shared" si="381"/>
        <v>0</v>
      </c>
      <c r="W318" s="48">
        <f t="shared" si="381"/>
        <v>0</v>
      </c>
      <c r="X318" s="48">
        <f t="shared" si="381"/>
        <v>0</v>
      </c>
      <c r="Y318" s="48">
        <f t="shared" si="381"/>
        <v>0</v>
      </c>
      <c r="Z318" s="48">
        <f t="shared" si="381"/>
        <v>0</v>
      </c>
      <c r="AA318" s="48">
        <f t="shared" si="381"/>
        <v>0</v>
      </c>
      <c r="AB318" s="48">
        <f t="shared" si="381"/>
        <v>0</v>
      </c>
      <c r="AC318" s="48">
        <f t="shared" si="381"/>
        <v>0</v>
      </c>
      <c r="AD318" s="48">
        <f t="shared" si="381"/>
        <v>0</v>
      </c>
      <c r="AE318" s="48">
        <f t="shared" si="381"/>
        <v>0</v>
      </c>
      <c r="AF318" s="48">
        <f t="shared" si="381"/>
        <v>0</v>
      </c>
      <c r="AG318" s="48">
        <f t="shared" si="381"/>
        <v>0</v>
      </c>
      <c r="AH318" s="48">
        <f t="shared" si="381"/>
        <v>0</v>
      </c>
      <c r="AI318" s="48">
        <f t="shared" si="381"/>
        <v>0</v>
      </c>
      <c r="AJ318" s="48">
        <f t="shared" si="381"/>
        <v>0</v>
      </c>
      <c r="AK318" s="48">
        <f t="shared" si="381"/>
        <v>0</v>
      </c>
      <c r="AL318" s="48">
        <f t="shared" si="381"/>
        <v>0</v>
      </c>
      <c r="AM318" s="48">
        <f t="shared" si="381"/>
        <v>0</v>
      </c>
      <c r="AN318" s="9"/>
      <c r="AO318" s="9"/>
      <c r="AP318" s="9"/>
      <c r="AQ318" s="9"/>
      <c r="AR318" s="9"/>
      <c r="AS318" s="9"/>
      <c r="AT318" s="9"/>
      <c r="AU318" s="9"/>
      <c r="AV318" s="9"/>
      <c r="AW318" s="9"/>
      <c r="AX318" s="9"/>
      <c r="AY318" s="9"/>
      <c r="AZ318" s="9"/>
      <c r="BA318" s="9"/>
      <c r="BB318" s="9"/>
      <c r="BC318" s="9"/>
      <c r="BD318" s="9"/>
      <c r="BE318" s="9"/>
      <c r="BF318" s="9"/>
      <c r="BG318" s="9"/>
      <c r="BH318" s="9"/>
    </row>
    <row r="319" spans="1:60" s="59" customFormat="1" ht="22">
      <c r="A319" s="10"/>
      <c r="B319" s="66"/>
      <c r="C319" s="59" t="str">
        <f>"Total expenditure: "&amp;B303</f>
        <v>Total expenditure: Augmentation 1 name</v>
      </c>
      <c r="D319" s="163" t="str">
        <f>baseyear</f>
        <v>FY$24</v>
      </c>
      <c r="E319" s="78"/>
      <c r="F319" s="34"/>
      <c r="G319" s="10"/>
      <c r="H319" s="169">
        <f>J319+NPV(discountrate, K319:AM319)</f>
        <v>0</v>
      </c>
      <c r="I319" s="10"/>
      <c r="J319" s="65">
        <f>IF(J314=1, SUM(J317:J318), 0)</f>
        <v>0</v>
      </c>
      <c r="K319" s="65">
        <f>IF(K314=1, SUM(K317:K318), 0)</f>
        <v>0</v>
      </c>
      <c r="L319" s="65">
        <f t="shared" ref="L319:AM319" si="382">IF(L314=1, SUM(L317:L318), 0)</f>
        <v>0</v>
      </c>
      <c r="M319" s="65">
        <f t="shared" si="382"/>
        <v>0</v>
      </c>
      <c r="N319" s="65">
        <f t="shared" si="382"/>
        <v>0</v>
      </c>
      <c r="O319" s="65">
        <f t="shared" si="382"/>
        <v>0</v>
      </c>
      <c r="P319" s="65">
        <f t="shared" si="382"/>
        <v>0</v>
      </c>
      <c r="Q319" s="65">
        <f t="shared" si="382"/>
        <v>0</v>
      </c>
      <c r="R319" s="65">
        <f t="shared" si="382"/>
        <v>0</v>
      </c>
      <c r="S319" s="65">
        <f t="shared" si="382"/>
        <v>0</v>
      </c>
      <c r="T319" s="65">
        <f t="shared" si="382"/>
        <v>0</v>
      </c>
      <c r="U319" s="65">
        <f t="shared" si="382"/>
        <v>0</v>
      </c>
      <c r="V319" s="65">
        <f t="shared" si="382"/>
        <v>0</v>
      </c>
      <c r="W319" s="65">
        <f t="shared" si="382"/>
        <v>0</v>
      </c>
      <c r="X319" s="65">
        <f t="shared" si="382"/>
        <v>0</v>
      </c>
      <c r="Y319" s="65">
        <f t="shared" si="382"/>
        <v>0</v>
      </c>
      <c r="Z319" s="65">
        <f t="shared" si="382"/>
        <v>0</v>
      </c>
      <c r="AA319" s="65">
        <f t="shared" si="382"/>
        <v>0</v>
      </c>
      <c r="AB319" s="65">
        <f t="shared" si="382"/>
        <v>0</v>
      </c>
      <c r="AC319" s="65">
        <f t="shared" si="382"/>
        <v>0</v>
      </c>
      <c r="AD319" s="65">
        <f t="shared" si="382"/>
        <v>0</v>
      </c>
      <c r="AE319" s="65">
        <f t="shared" si="382"/>
        <v>0</v>
      </c>
      <c r="AF319" s="65">
        <f t="shared" si="382"/>
        <v>0</v>
      </c>
      <c r="AG319" s="65">
        <f t="shared" si="382"/>
        <v>0</v>
      </c>
      <c r="AH319" s="65">
        <f t="shared" si="382"/>
        <v>0</v>
      </c>
      <c r="AI319" s="65">
        <f t="shared" si="382"/>
        <v>0</v>
      </c>
      <c r="AJ319" s="65">
        <f t="shared" si="382"/>
        <v>0</v>
      </c>
      <c r="AK319" s="65">
        <f t="shared" si="382"/>
        <v>0</v>
      </c>
      <c r="AL319" s="65">
        <f t="shared" si="382"/>
        <v>0</v>
      </c>
      <c r="AM319" s="65">
        <f t="shared" si="382"/>
        <v>0</v>
      </c>
      <c r="AN319" s="10"/>
      <c r="AO319" s="10"/>
      <c r="AP319" s="10"/>
      <c r="AQ319" s="10"/>
      <c r="AR319" s="10"/>
      <c r="AS319" s="10"/>
      <c r="AT319" s="10"/>
      <c r="AU319" s="10"/>
      <c r="AV319" s="10"/>
      <c r="AW319" s="10"/>
      <c r="AX319" s="10"/>
      <c r="AY319" s="10"/>
      <c r="AZ319" s="10"/>
      <c r="BA319" s="10"/>
      <c r="BB319" s="10"/>
      <c r="BC319" s="10"/>
      <c r="BD319" s="10"/>
      <c r="BE319" s="10"/>
      <c r="BF319" s="10"/>
      <c r="BG319" s="10"/>
      <c r="BH319" s="10"/>
    </row>
    <row r="320" spans="1:60">
      <c r="A320" s="9"/>
      <c r="B320" s="9"/>
      <c r="C320" s="9"/>
      <c r="D320" s="16"/>
      <c r="E320" s="9"/>
      <c r="F320" s="34"/>
      <c r="G320" s="9"/>
      <c r="H320" s="16"/>
      <c r="I320" s="9"/>
      <c r="J320" s="9"/>
      <c r="K320" s="9"/>
      <c r="L320" s="9"/>
      <c r="M320" s="9"/>
      <c r="N320" s="9"/>
      <c r="O320" s="9"/>
      <c r="P320" s="9"/>
      <c r="Q320" s="9"/>
      <c r="R320" s="9"/>
      <c r="S320" s="9"/>
      <c r="T320" s="9"/>
      <c r="U320" s="9"/>
      <c r="V320" s="9"/>
      <c r="W320" s="9"/>
      <c r="X320" s="9"/>
      <c r="Y320" s="9"/>
      <c r="Z320" s="9"/>
      <c r="AA320" s="9"/>
      <c r="AB320" s="9"/>
      <c r="AC320" s="9"/>
      <c r="AD320" s="9"/>
      <c r="AE320" s="9"/>
      <c r="AF320" s="9"/>
      <c r="AG320" s="9"/>
      <c r="AH320" s="9"/>
      <c r="AI320" s="9"/>
      <c r="AJ320" s="9"/>
      <c r="AK320" s="9"/>
      <c r="AL320" s="9"/>
      <c r="AM320" s="9"/>
      <c r="AN320" s="9"/>
      <c r="AO320" s="9"/>
      <c r="AP320" s="9"/>
      <c r="AQ320" s="9"/>
      <c r="AR320" s="9"/>
      <c r="AS320" s="9"/>
      <c r="AT320" s="9"/>
      <c r="AU320" s="9"/>
      <c r="AV320" s="9"/>
      <c r="AW320" s="9"/>
      <c r="AX320" s="9"/>
      <c r="AY320" s="9"/>
      <c r="AZ320" s="9"/>
      <c r="BA320" s="9"/>
      <c r="BB320" s="9"/>
      <c r="BC320" s="9"/>
      <c r="BD320" s="9"/>
      <c r="BE320" s="9"/>
      <c r="BF320" s="9"/>
      <c r="BG320" s="9"/>
      <c r="BH320" s="9"/>
    </row>
    <row r="321" spans="1:60" ht="22">
      <c r="A321" s="9"/>
      <c r="B321" s="66" t="str">
        <f>aug2_name</f>
        <v>Augmentation 2 name</v>
      </c>
      <c r="D321" s="16"/>
      <c r="E321" s="9"/>
      <c r="F321" s="34"/>
      <c r="G321" s="9"/>
      <c r="H321" s="16"/>
      <c r="I321" s="9"/>
      <c r="J321" s="9"/>
      <c r="K321" s="9"/>
      <c r="L321" s="9"/>
      <c r="M321" s="9"/>
      <c r="N321" s="9"/>
      <c r="O321" s="9"/>
      <c r="P321" s="9"/>
      <c r="Q321" s="9"/>
      <c r="R321" s="9"/>
      <c r="S321" s="9"/>
      <c r="T321" s="9"/>
      <c r="U321" s="9"/>
      <c r="V321" s="9"/>
      <c r="W321" s="9"/>
      <c r="X321" s="9"/>
      <c r="Y321" s="9"/>
      <c r="Z321" s="9"/>
      <c r="AA321" s="9"/>
      <c r="AB321" s="9"/>
      <c r="AC321" s="9"/>
      <c r="AD321" s="9"/>
      <c r="AE321" s="9"/>
      <c r="AF321" s="9"/>
      <c r="AG321" s="9"/>
      <c r="AH321" s="9"/>
      <c r="AI321" s="9"/>
      <c r="AJ321" s="9"/>
      <c r="AK321" s="9"/>
      <c r="AL321" s="9"/>
      <c r="AM321" s="9"/>
      <c r="AN321" s="9"/>
      <c r="AO321" s="9"/>
      <c r="AP321" s="9"/>
      <c r="AQ321" s="9"/>
      <c r="AR321" s="9"/>
      <c r="AS321" s="9"/>
      <c r="AT321" s="9"/>
      <c r="AU321" s="9"/>
      <c r="AV321" s="9"/>
      <c r="AW321" s="9"/>
      <c r="AX321" s="9"/>
      <c r="AY321" s="9"/>
      <c r="AZ321" s="9"/>
      <c r="BA321" s="9"/>
      <c r="BB321" s="9"/>
      <c r="BC321" s="9"/>
      <c r="BD321" s="9"/>
      <c r="BE321" s="9"/>
      <c r="BF321" s="9"/>
      <c r="BG321" s="9"/>
      <c r="BH321" s="9"/>
    </row>
    <row r="322" spans="1:60">
      <c r="A322" s="9"/>
      <c r="B322" s="9"/>
      <c r="C322" s="9"/>
      <c r="D322" s="16"/>
      <c r="E322" s="9"/>
      <c r="F322" s="34"/>
      <c r="G322" s="9"/>
      <c r="H322" s="16"/>
      <c r="I322" s="9"/>
      <c r="J322" s="9"/>
      <c r="K322" s="9"/>
      <c r="L322" s="9"/>
      <c r="M322" s="9"/>
      <c r="N322" s="9"/>
      <c r="O322" s="9"/>
      <c r="P322" s="9"/>
      <c r="Q322" s="9"/>
      <c r="R322" s="9"/>
      <c r="S322" s="9"/>
      <c r="T322" s="9"/>
      <c r="U322" s="9"/>
      <c r="V322" s="9"/>
      <c r="W322" s="9"/>
      <c r="X322" s="9"/>
      <c r="Y322" s="9"/>
      <c r="Z322" s="9"/>
      <c r="AA322" s="9"/>
      <c r="AB322" s="9"/>
      <c r="AC322" s="9"/>
      <c r="AD322" s="9"/>
      <c r="AE322" s="9"/>
      <c r="AF322" s="9"/>
      <c r="AG322" s="9"/>
      <c r="AH322" s="9"/>
      <c r="AI322" s="9"/>
      <c r="AJ322" s="9"/>
      <c r="AK322" s="9"/>
      <c r="AL322" s="9"/>
      <c r="AM322" s="9"/>
      <c r="AN322" s="9"/>
      <c r="AO322" s="9"/>
      <c r="AP322" s="9"/>
      <c r="AQ322" s="9"/>
      <c r="AR322" s="9"/>
      <c r="AS322" s="9"/>
      <c r="AT322" s="9"/>
      <c r="AU322" s="9"/>
      <c r="AV322" s="9"/>
      <c r="AW322" s="9"/>
      <c r="AX322" s="9"/>
      <c r="AY322" s="9"/>
      <c r="AZ322" s="9"/>
      <c r="BA322" s="9"/>
      <c r="BB322" s="9"/>
      <c r="BC322" s="9"/>
      <c r="BD322" s="9"/>
      <c r="BE322" s="9"/>
      <c r="BF322" s="9"/>
      <c r="BG322" s="9"/>
      <c r="BH322" s="9"/>
    </row>
    <row r="323" spans="1:60">
      <c r="A323" s="9"/>
      <c r="B323" s="9"/>
      <c r="C323" s="9" t="s">
        <v>87</v>
      </c>
      <c r="D323" s="16" t="s">
        <v>80</v>
      </c>
      <c r="E323" s="9"/>
      <c r="F323" s="34"/>
      <c r="G323" s="9"/>
      <c r="H323" s="16"/>
      <c r="I323" s="9"/>
      <c r="J323" s="45">
        <f>J305+J316</f>
        <v>0</v>
      </c>
      <c r="K323" s="45">
        <f t="shared" ref="K323:L323" si="383">K305+K316</f>
        <v>0</v>
      </c>
      <c r="L323" s="45">
        <f t="shared" si="383"/>
        <v>0</v>
      </c>
      <c r="M323" s="45">
        <f>M305+M316</f>
        <v>0</v>
      </c>
      <c r="N323" s="45">
        <f t="shared" ref="N323:AM323" si="384">N305+N316</f>
        <v>0</v>
      </c>
      <c r="O323" s="45">
        <f t="shared" si="384"/>
        <v>0</v>
      </c>
      <c r="P323" s="45">
        <f t="shared" si="384"/>
        <v>0</v>
      </c>
      <c r="Q323" s="45">
        <f t="shared" si="384"/>
        <v>0</v>
      </c>
      <c r="R323" s="45">
        <f t="shared" si="384"/>
        <v>0</v>
      </c>
      <c r="S323" s="45">
        <f t="shared" si="384"/>
        <v>0</v>
      </c>
      <c r="T323" s="45">
        <f t="shared" si="384"/>
        <v>0</v>
      </c>
      <c r="U323" s="45">
        <f t="shared" si="384"/>
        <v>0</v>
      </c>
      <c r="V323" s="45">
        <f t="shared" si="384"/>
        <v>0</v>
      </c>
      <c r="W323" s="45">
        <f t="shared" si="384"/>
        <v>0</v>
      </c>
      <c r="X323" s="45">
        <f t="shared" si="384"/>
        <v>0</v>
      </c>
      <c r="Y323" s="45">
        <f t="shared" si="384"/>
        <v>0</v>
      </c>
      <c r="Z323" s="45">
        <f t="shared" si="384"/>
        <v>0</v>
      </c>
      <c r="AA323" s="45">
        <f t="shared" si="384"/>
        <v>0</v>
      </c>
      <c r="AB323" s="45">
        <f t="shared" si="384"/>
        <v>0</v>
      </c>
      <c r="AC323" s="45">
        <f t="shared" si="384"/>
        <v>0</v>
      </c>
      <c r="AD323" s="45">
        <f t="shared" si="384"/>
        <v>0</v>
      </c>
      <c r="AE323" s="45">
        <f t="shared" si="384"/>
        <v>0</v>
      </c>
      <c r="AF323" s="45">
        <f t="shared" si="384"/>
        <v>0</v>
      </c>
      <c r="AG323" s="45">
        <f t="shared" si="384"/>
        <v>0</v>
      </c>
      <c r="AH323" s="45">
        <f t="shared" si="384"/>
        <v>0</v>
      </c>
      <c r="AI323" s="45">
        <f t="shared" si="384"/>
        <v>0</v>
      </c>
      <c r="AJ323" s="45">
        <f t="shared" si="384"/>
        <v>0</v>
      </c>
      <c r="AK323" s="45">
        <f t="shared" si="384"/>
        <v>0</v>
      </c>
      <c r="AL323" s="45">
        <f t="shared" si="384"/>
        <v>0</v>
      </c>
      <c r="AM323" s="45">
        <f t="shared" si="384"/>
        <v>0</v>
      </c>
      <c r="AN323" s="62"/>
      <c r="AO323" s="62"/>
      <c r="AP323" s="62"/>
      <c r="AQ323" s="62"/>
      <c r="AR323" s="62"/>
      <c r="AS323" s="62"/>
      <c r="AT323" s="62"/>
      <c r="AU323" s="62"/>
      <c r="AV323" s="62"/>
      <c r="AW323" s="62"/>
      <c r="AX323" s="62"/>
      <c r="AY323" s="62"/>
      <c r="AZ323" s="62"/>
      <c r="BA323" s="62"/>
      <c r="BB323" s="62"/>
      <c r="BC323" s="62"/>
      <c r="BD323" s="62"/>
      <c r="BE323" s="9"/>
      <c r="BF323" s="9"/>
      <c r="BG323" s="9"/>
      <c r="BH323" s="9"/>
    </row>
    <row r="324" spans="1:60">
      <c r="A324" s="9"/>
      <c r="B324" s="9"/>
      <c r="C324" s="67" t="str">
        <f>IF(D324=1, "ERROR build year before start year", "")</f>
        <v/>
      </c>
      <c r="D324" s="73" t="str">
        <f>IF(AND(J335&gt;0,-J327&lt;INDEX(leadtimes,MATCH($B321,augnames,0))), 1, "flag")</f>
        <v>flag</v>
      </c>
      <c r="E324" s="68"/>
      <c r="F324" s="69"/>
      <c r="G324" s="9"/>
      <c r="H324" s="16"/>
      <c r="I324" s="9"/>
      <c r="J324" s="9"/>
      <c r="K324" s="9"/>
      <c r="L324" s="9"/>
      <c r="M324" s="9"/>
      <c r="N324" s="9"/>
      <c r="O324" s="9"/>
      <c r="P324" s="9"/>
      <c r="Q324" s="9"/>
      <c r="R324" s="9"/>
      <c r="S324" s="9"/>
      <c r="T324" s="9"/>
      <c r="U324" s="9"/>
      <c r="V324" s="9"/>
      <c r="W324" s="9"/>
      <c r="X324" s="9"/>
      <c r="Y324" s="9"/>
      <c r="Z324" s="9"/>
      <c r="AA324" s="9"/>
      <c r="AB324" s="9"/>
      <c r="AC324" s="9"/>
      <c r="AD324" s="9"/>
      <c r="AE324" s="9"/>
      <c r="AF324" s="9"/>
      <c r="AG324" s="9"/>
      <c r="AH324" s="9"/>
      <c r="AI324" s="9"/>
      <c r="AJ324" s="9"/>
      <c r="AK324" s="9"/>
      <c r="AL324" s="9"/>
      <c r="AM324" s="9"/>
      <c r="AN324" s="9"/>
      <c r="AO324" s="9"/>
      <c r="AP324" s="9"/>
      <c r="AQ324" s="9"/>
      <c r="AR324" s="9"/>
      <c r="AS324" s="9"/>
      <c r="AT324" s="9"/>
      <c r="AU324" s="9"/>
      <c r="AV324" s="9"/>
      <c r="AW324" s="9"/>
      <c r="AX324" s="9"/>
      <c r="AY324" s="9"/>
      <c r="AZ324" s="9"/>
      <c r="BA324" s="9"/>
      <c r="BB324" s="9"/>
      <c r="BC324" s="9"/>
      <c r="BD324" s="9"/>
      <c r="BE324" s="9"/>
      <c r="BF324" s="9"/>
      <c r="BG324" s="9"/>
      <c r="BH324" s="9"/>
    </row>
    <row r="325" spans="1:60">
      <c r="A325" s="9"/>
      <c r="B325" s="9"/>
      <c r="C325" s="70" t="s">
        <v>88</v>
      </c>
      <c r="D325" s="161"/>
      <c r="E325" s="70"/>
      <c r="F325" s="71"/>
      <c r="G325" s="70"/>
      <c r="H325" s="162"/>
      <c r="I325" s="72"/>
      <c r="J325" s="73">
        <f t="shared" ref="J325:AM325" si="385">IF(J323&gt;J285, 0, 1)</f>
        <v>1</v>
      </c>
      <c r="K325" s="73">
        <f t="shared" si="385"/>
        <v>1</v>
      </c>
      <c r="L325" s="73">
        <f t="shared" si="385"/>
        <v>1</v>
      </c>
      <c r="M325" s="73">
        <f t="shared" si="385"/>
        <v>1</v>
      </c>
      <c r="N325" s="73">
        <f t="shared" si="385"/>
        <v>1</v>
      </c>
      <c r="O325" s="73">
        <f t="shared" si="385"/>
        <v>1</v>
      </c>
      <c r="P325" s="73">
        <f t="shared" si="385"/>
        <v>1</v>
      </c>
      <c r="Q325" s="73">
        <f t="shared" si="385"/>
        <v>1</v>
      </c>
      <c r="R325" s="73">
        <f t="shared" si="385"/>
        <v>1</v>
      </c>
      <c r="S325" s="73">
        <f t="shared" si="385"/>
        <v>1</v>
      </c>
      <c r="T325" s="73">
        <f t="shared" si="385"/>
        <v>1</v>
      </c>
      <c r="U325" s="73">
        <f t="shared" si="385"/>
        <v>1</v>
      </c>
      <c r="V325" s="73">
        <f t="shared" si="385"/>
        <v>1</v>
      </c>
      <c r="W325" s="73">
        <f t="shared" si="385"/>
        <v>1</v>
      </c>
      <c r="X325" s="73">
        <f t="shared" si="385"/>
        <v>1</v>
      </c>
      <c r="Y325" s="73">
        <f t="shared" si="385"/>
        <v>1</v>
      </c>
      <c r="Z325" s="73">
        <f t="shared" si="385"/>
        <v>1</v>
      </c>
      <c r="AA325" s="73">
        <f t="shared" si="385"/>
        <v>1</v>
      </c>
      <c r="AB325" s="73">
        <f t="shared" si="385"/>
        <v>1</v>
      </c>
      <c r="AC325" s="73">
        <f t="shared" si="385"/>
        <v>1</v>
      </c>
      <c r="AD325" s="73">
        <f t="shared" si="385"/>
        <v>1</v>
      </c>
      <c r="AE325" s="73">
        <f t="shared" si="385"/>
        <v>1</v>
      </c>
      <c r="AF325" s="73">
        <f t="shared" si="385"/>
        <v>1</v>
      </c>
      <c r="AG325" s="73">
        <f t="shared" si="385"/>
        <v>1</v>
      </c>
      <c r="AH325" s="73">
        <f t="shared" si="385"/>
        <v>1</v>
      </c>
      <c r="AI325" s="73">
        <f t="shared" si="385"/>
        <v>1</v>
      </c>
      <c r="AJ325" s="73">
        <f t="shared" si="385"/>
        <v>1</v>
      </c>
      <c r="AK325" s="73">
        <f t="shared" si="385"/>
        <v>1</v>
      </c>
      <c r="AL325" s="73">
        <f t="shared" si="385"/>
        <v>1</v>
      </c>
      <c r="AM325" s="73">
        <f t="shared" si="385"/>
        <v>1</v>
      </c>
      <c r="AN325" s="73"/>
      <c r="AO325" s="73"/>
      <c r="AP325" s="73"/>
      <c r="AQ325" s="73"/>
      <c r="AR325" s="73"/>
      <c r="AS325" s="73"/>
      <c r="AT325" s="73"/>
      <c r="AU325" s="73"/>
      <c r="AV325" s="73"/>
      <c r="AW325" s="73"/>
      <c r="AX325" s="73"/>
      <c r="AY325" s="73"/>
      <c r="AZ325" s="73"/>
      <c r="BA325" s="73"/>
      <c r="BB325" s="73"/>
      <c r="BC325" s="73"/>
      <c r="BD325" s="73"/>
      <c r="BE325" s="73"/>
      <c r="BF325" s="73"/>
      <c r="BG325" s="73"/>
      <c r="BH325" s="73"/>
    </row>
    <row r="326" spans="1:60">
      <c r="A326" s="9"/>
      <c r="B326" s="9"/>
      <c r="C326" s="70" t="s">
        <v>89</v>
      </c>
      <c r="D326" s="161"/>
      <c r="E326" s="70"/>
      <c r="F326" s="71"/>
      <c r="G326" s="70"/>
      <c r="H326" s="162"/>
      <c r="I326" s="72"/>
      <c r="J326" s="74">
        <f>IF(SUM($J325:J325)=0,0,1)</f>
        <v>1</v>
      </c>
      <c r="K326" s="74">
        <f>IF(SUM($J325:K325)=0,0,1)</f>
        <v>1</v>
      </c>
      <c r="L326" s="74">
        <f>IF(SUM($J325:L325)=0,0,1)</f>
        <v>1</v>
      </c>
      <c r="M326" s="74">
        <f>IF(SUM($J325:M325)=0,0,1)</f>
        <v>1</v>
      </c>
      <c r="N326" s="74">
        <f>IF(SUM($J325:N325)=0,0,1)</f>
        <v>1</v>
      </c>
      <c r="O326" s="74">
        <f>IF(SUM($J325:O325)=0,0,1)</f>
        <v>1</v>
      </c>
      <c r="P326" s="74">
        <f>IF(SUM($J325:P325)=0,0,1)</f>
        <v>1</v>
      </c>
      <c r="Q326" s="74">
        <f>IF(SUM($J325:Q325)=0,0,1)</f>
        <v>1</v>
      </c>
      <c r="R326" s="74">
        <f>IF(SUM($J325:R325)=0,0,1)</f>
        <v>1</v>
      </c>
      <c r="S326" s="74">
        <f>IF(SUM($J325:S325)=0,0,1)</f>
        <v>1</v>
      </c>
      <c r="T326" s="74">
        <f>IF(SUM($J325:T325)=0,0,1)</f>
        <v>1</v>
      </c>
      <c r="U326" s="74">
        <f>IF(SUM($J325:U325)=0,0,1)</f>
        <v>1</v>
      </c>
      <c r="V326" s="74">
        <f>IF(SUM($J325:V325)=0,0,1)</f>
        <v>1</v>
      </c>
      <c r="W326" s="74">
        <f>IF(SUM($J325:W325)=0,0,1)</f>
        <v>1</v>
      </c>
      <c r="X326" s="74">
        <f>IF(SUM($J325:X325)=0,0,1)</f>
        <v>1</v>
      </c>
      <c r="Y326" s="74">
        <f>IF(SUM($J325:Y325)=0,0,1)</f>
        <v>1</v>
      </c>
      <c r="Z326" s="74">
        <f>IF(SUM($J325:Z325)=0,0,1)</f>
        <v>1</v>
      </c>
      <c r="AA326" s="74">
        <f>IF(SUM($J325:AA325)=0,0,1)</f>
        <v>1</v>
      </c>
      <c r="AB326" s="74">
        <f>IF(SUM($J325:AB325)=0,0,1)</f>
        <v>1</v>
      </c>
      <c r="AC326" s="74">
        <f>IF(SUM($J325:AC325)=0,0,1)</f>
        <v>1</v>
      </c>
      <c r="AD326" s="74">
        <f>IF(SUM($J325:AD325)=0,0,1)</f>
        <v>1</v>
      </c>
      <c r="AE326" s="74">
        <f>IF(SUM($J325:AE325)=0,0,1)</f>
        <v>1</v>
      </c>
      <c r="AF326" s="74">
        <f>IF(SUM($J325:AF325)=0,0,1)</f>
        <v>1</v>
      </c>
      <c r="AG326" s="74">
        <f>IF(SUM($J325:AG325)=0,0,1)</f>
        <v>1</v>
      </c>
      <c r="AH326" s="74">
        <f>IF(SUM($J325:AH325)=0,0,1)</f>
        <v>1</v>
      </c>
      <c r="AI326" s="74">
        <f>IF(SUM($J325:AI325)=0,0,1)</f>
        <v>1</v>
      </c>
      <c r="AJ326" s="74">
        <f>IF(SUM($J325:AJ325)=0,0,1)</f>
        <v>1</v>
      </c>
      <c r="AK326" s="74">
        <f>IF(SUM($J325:AK325)=0,0,1)</f>
        <v>1</v>
      </c>
      <c r="AL326" s="74">
        <f>IF(SUM($J325:AL325)=0,0,1)</f>
        <v>1</v>
      </c>
      <c r="AM326" s="74">
        <f>IF(SUM($J325:AM325)=0,0,1)</f>
        <v>1</v>
      </c>
      <c r="AN326" s="74"/>
      <c r="AO326" s="74"/>
      <c r="AP326" s="74"/>
      <c r="AQ326" s="74"/>
      <c r="AR326" s="74"/>
      <c r="AS326" s="74"/>
      <c r="AT326" s="74"/>
      <c r="AU326" s="74"/>
      <c r="AV326" s="74"/>
      <c r="AW326" s="74"/>
      <c r="AX326" s="74"/>
      <c r="AY326" s="74"/>
      <c r="AZ326" s="74"/>
      <c r="BA326" s="74"/>
      <c r="BB326" s="74"/>
      <c r="BC326" s="74"/>
      <c r="BD326" s="74"/>
      <c r="BE326" s="75"/>
      <c r="BF326" s="75"/>
      <c r="BG326" s="75"/>
      <c r="BH326" s="75"/>
    </row>
    <row r="327" spans="1:60">
      <c r="A327" s="9"/>
      <c r="B327" s="9"/>
      <c r="C327" s="70" t="s">
        <v>90</v>
      </c>
      <c r="D327" s="161"/>
      <c r="E327" s="70"/>
      <c r="F327" s="71"/>
      <c r="G327" s="70"/>
      <c r="H327" s="162"/>
      <c r="I327" s="72"/>
      <c r="J327" s="74">
        <f t="shared" ref="J327" si="386">IF($AM326=0,0,IF(AND(J326=0,J325=0),K327-1,0))</f>
        <v>0</v>
      </c>
      <c r="K327" s="74">
        <f t="shared" ref="K327" si="387">IF($AM326=0,0,IF(AND(K326=0,K325=0),L327-1,0))</f>
        <v>0</v>
      </c>
      <c r="L327" s="74">
        <f t="shared" ref="L327" si="388">IF($AM326=0,0,IF(AND(L326=0,L325=0),M327-1,0))</f>
        <v>0</v>
      </c>
      <c r="M327" s="74">
        <f t="shared" ref="M327" si="389">IF($AM326=0,0,IF(AND(M326=0,M325=0),N327-1,0))</f>
        <v>0</v>
      </c>
      <c r="N327" s="74">
        <f t="shared" ref="N327" si="390">IF($AM326=0,0,IF(AND(N326=0,N325=0),O327-1,0))</f>
        <v>0</v>
      </c>
      <c r="O327" s="74">
        <f t="shared" ref="O327" si="391">IF($AM326=0,0,IF(AND(O326=0,O325=0),P327-1,0))</f>
        <v>0</v>
      </c>
      <c r="P327" s="74">
        <f t="shared" ref="P327" si="392">IF($AM326=0,0,IF(AND(P326=0,P325=0),Q327-1,0))</f>
        <v>0</v>
      </c>
      <c r="Q327" s="74">
        <f t="shared" ref="Q327" si="393">IF($AM326=0,0,IF(AND(Q326=0,Q325=0),R327-1,0))</f>
        <v>0</v>
      </c>
      <c r="R327" s="74">
        <f t="shared" ref="R327" si="394">IF($AM326=0,0,IF(AND(R326=0,R325=0),S327-1,0))</f>
        <v>0</v>
      </c>
      <c r="S327" s="74">
        <f t="shared" ref="S327" si="395">IF($AM326=0,0,IF(AND(S326=0,S325=0),T327-1,0))</f>
        <v>0</v>
      </c>
      <c r="T327" s="74">
        <f t="shared" ref="T327" si="396">IF($AM326=0,0,IF(AND(T326=0,T325=0),U327-1,0))</f>
        <v>0</v>
      </c>
      <c r="U327" s="74">
        <f t="shared" ref="U327" si="397">IF($AM326=0,0,IF(AND(U326=0,U325=0),V327-1,0))</f>
        <v>0</v>
      </c>
      <c r="V327" s="74">
        <f t="shared" ref="V327" si="398">IF($AM326=0,0,IF(AND(V326=0,V325=0),W327-1,0))</f>
        <v>0</v>
      </c>
      <c r="W327" s="74">
        <f t="shared" ref="W327" si="399">IF($AM326=0,0,IF(AND(W326=0,W325=0),X327-1,0))</f>
        <v>0</v>
      </c>
      <c r="X327" s="74">
        <f t="shared" ref="X327" si="400">IF($AM326=0,0,IF(AND(X326=0,X325=0),Y327-1,0))</f>
        <v>0</v>
      </c>
      <c r="Y327" s="74">
        <f t="shared" ref="Y327" si="401">IF($AM326=0,0,IF(AND(Y326=0,Y325=0),Z327-1,0))</f>
        <v>0</v>
      </c>
      <c r="Z327" s="74">
        <f t="shared" ref="Z327" si="402">IF($AM326=0,0,IF(AND(Z326=0,Z325=0),AA327-1,0))</f>
        <v>0</v>
      </c>
      <c r="AA327" s="74">
        <f t="shared" ref="AA327" si="403">IF($AM326=0,0,IF(AND(AA326=0,AA325=0),AB327-1,0))</f>
        <v>0</v>
      </c>
      <c r="AB327" s="74">
        <f t="shared" ref="AB327" si="404">IF($AM326=0,0,IF(AND(AB326=0,AB325=0),AC327-1,0))</f>
        <v>0</v>
      </c>
      <c r="AC327" s="74">
        <f t="shared" ref="AC327" si="405">IF($AM326=0,0,IF(AND(AC326=0,AC325=0),AD327-1,0))</f>
        <v>0</v>
      </c>
      <c r="AD327" s="74">
        <f t="shared" ref="AD327" si="406">IF($AM326=0,0,IF(AND(AD326=0,AD325=0),AE327-1,0))</f>
        <v>0</v>
      </c>
      <c r="AE327" s="74">
        <f t="shared" ref="AE327" si="407">IF($AM326=0,0,IF(AND(AE326=0,AE325=0),AF327-1,0))</f>
        <v>0</v>
      </c>
      <c r="AF327" s="74">
        <f t="shared" ref="AF327" si="408">IF($AM326=0,0,IF(AND(AF326=0,AF325=0),AG327-1,0))</f>
        <v>0</v>
      </c>
      <c r="AG327" s="74">
        <f t="shared" ref="AG327" si="409">IF($AM326=0,0,IF(AND(AG326=0,AG325=0),AH327-1,0))</f>
        <v>0</v>
      </c>
      <c r="AH327" s="74">
        <f t="shared" ref="AH327" si="410">IF($AM326=0,0,IF(AND(AH326=0,AH325=0),AI327-1,0))</f>
        <v>0</v>
      </c>
      <c r="AI327" s="74">
        <f t="shared" ref="AI327" si="411">IF($AM326=0,0,IF(AND(AI326=0,AI325=0),AJ327-1,0))</f>
        <v>0</v>
      </c>
      <c r="AJ327" s="74">
        <f t="shared" ref="AJ327" si="412">IF($AM326=0,0,IF(AND(AJ326=0,AJ325=0),AK327-1,0))</f>
        <v>0</v>
      </c>
      <c r="AK327" s="74">
        <f t="shared" ref="AK327" si="413">IF($AM326=0,0,IF(AND(AK326=0,AK325=0),AL327-1,0))</f>
        <v>0</v>
      </c>
      <c r="AL327" s="74">
        <f t="shared" ref="AL327" si="414">IF($AM326=0,0,IF(AND(AL326=0,AL325=0),AM327-1,0))</f>
        <v>0</v>
      </c>
      <c r="AM327" s="74">
        <f t="shared" ref="AM327" si="415">IF($AM326=0,0,IF(AND(AM326=0,AM325=0),AN327-1,0))</f>
        <v>0</v>
      </c>
      <c r="AN327" s="74"/>
      <c r="AO327" s="74"/>
      <c r="AP327" s="74"/>
      <c r="AQ327" s="74"/>
      <c r="AR327" s="74"/>
      <c r="AS327" s="74"/>
      <c r="AT327" s="74"/>
      <c r="AU327" s="74"/>
      <c r="AV327" s="74"/>
      <c r="AW327" s="74"/>
      <c r="AX327" s="74"/>
      <c r="AY327" s="74"/>
      <c r="AZ327" s="74"/>
      <c r="BA327" s="74"/>
      <c r="BB327" s="74"/>
      <c r="BC327" s="74"/>
      <c r="BD327" s="74"/>
      <c r="BE327" s="75"/>
      <c r="BF327" s="75"/>
      <c r="BG327" s="75"/>
      <c r="BH327" s="75"/>
    </row>
    <row r="328" spans="1:60">
      <c r="A328" s="9"/>
      <c r="B328" s="9"/>
      <c r="C328" s="70" t="s">
        <v>91</v>
      </c>
      <c r="D328" s="161"/>
      <c r="E328" s="70"/>
      <c r="F328" s="71"/>
      <c r="G328" s="70"/>
      <c r="H328" s="162"/>
      <c r="I328" s="72"/>
      <c r="J328" s="74">
        <f t="shared" ref="J328:AM328" si="416">IF(ABS(J327)=INDEX(leadtimes,MATCH($B321,augnames,0),1),1,0)</f>
        <v>1</v>
      </c>
      <c r="K328" s="74">
        <f t="shared" si="416"/>
        <v>1</v>
      </c>
      <c r="L328" s="74">
        <f t="shared" si="416"/>
        <v>1</v>
      </c>
      <c r="M328" s="74">
        <f t="shared" si="416"/>
        <v>1</v>
      </c>
      <c r="N328" s="74">
        <f t="shared" si="416"/>
        <v>1</v>
      </c>
      <c r="O328" s="74">
        <f t="shared" si="416"/>
        <v>1</v>
      </c>
      <c r="P328" s="74">
        <f t="shared" si="416"/>
        <v>1</v>
      </c>
      <c r="Q328" s="74">
        <f t="shared" si="416"/>
        <v>1</v>
      </c>
      <c r="R328" s="74">
        <f t="shared" si="416"/>
        <v>1</v>
      </c>
      <c r="S328" s="74">
        <f t="shared" si="416"/>
        <v>1</v>
      </c>
      <c r="T328" s="74">
        <f t="shared" si="416"/>
        <v>1</v>
      </c>
      <c r="U328" s="74">
        <f t="shared" si="416"/>
        <v>1</v>
      </c>
      <c r="V328" s="74">
        <f t="shared" si="416"/>
        <v>1</v>
      </c>
      <c r="W328" s="74">
        <f t="shared" si="416"/>
        <v>1</v>
      </c>
      <c r="X328" s="74">
        <f t="shared" si="416"/>
        <v>1</v>
      </c>
      <c r="Y328" s="74">
        <f t="shared" si="416"/>
        <v>1</v>
      </c>
      <c r="Z328" s="74">
        <f t="shared" si="416"/>
        <v>1</v>
      </c>
      <c r="AA328" s="74">
        <f t="shared" si="416"/>
        <v>1</v>
      </c>
      <c r="AB328" s="74">
        <f t="shared" si="416"/>
        <v>1</v>
      </c>
      <c r="AC328" s="74">
        <f t="shared" si="416"/>
        <v>1</v>
      </c>
      <c r="AD328" s="74">
        <f t="shared" si="416"/>
        <v>1</v>
      </c>
      <c r="AE328" s="74">
        <f t="shared" si="416"/>
        <v>1</v>
      </c>
      <c r="AF328" s="74">
        <f t="shared" si="416"/>
        <v>1</v>
      </c>
      <c r="AG328" s="74">
        <f t="shared" si="416"/>
        <v>1</v>
      </c>
      <c r="AH328" s="74">
        <f t="shared" si="416"/>
        <v>1</v>
      </c>
      <c r="AI328" s="74">
        <f t="shared" si="416"/>
        <v>1</v>
      </c>
      <c r="AJ328" s="74">
        <f t="shared" si="416"/>
        <v>1</v>
      </c>
      <c r="AK328" s="74">
        <f t="shared" si="416"/>
        <v>1</v>
      </c>
      <c r="AL328" s="74">
        <f t="shared" si="416"/>
        <v>1</v>
      </c>
      <c r="AM328" s="74">
        <f t="shared" si="416"/>
        <v>1</v>
      </c>
      <c r="AN328" s="74"/>
      <c r="AO328" s="74"/>
      <c r="AP328" s="74"/>
      <c r="AQ328" s="74"/>
      <c r="AR328" s="74"/>
      <c r="AS328" s="74"/>
      <c r="AT328" s="74"/>
      <c r="AU328" s="74"/>
      <c r="AV328" s="74"/>
      <c r="AW328" s="74"/>
      <c r="AX328" s="74"/>
      <c r="AY328" s="74"/>
      <c r="AZ328" s="74"/>
      <c r="BA328" s="74"/>
      <c r="BB328" s="74"/>
      <c r="BC328" s="74"/>
      <c r="BD328" s="74"/>
      <c r="BE328" s="75"/>
      <c r="BF328" s="75"/>
      <c r="BG328" s="75"/>
      <c r="BH328" s="75"/>
    </row>
    <row r="329" spans="1:60">
      <c r="A329" s="9"/>
      <c r="B329" s="9"/>
      <c r="C329" s="70" t="s">
        <v>92</v>
      </c>
      <c r="D329" s="161"/>
      <c r="E329" s="70"/>
      <c r="F329" s="71"/>
      <c r="G329" s="70"/>
      <c r="H329" s="162"/>
      <c r="I329" s="72"/>
      <c r="J329" s="74">
        <f>IF(SUM($J328:J328)=1,1,0)+I329</f>
        <v>1</v>
      </c>
      <c r="K329" s="74">
        <f>IF(SUM($J328:K328)=1,1,0)+J329</f>
        <v>1</v>
      </c>
      <c r="L329" s="74">
        <f>IF(SUM($J328:L328)=1,1,0)+K329</f>
        <v>1</v>
      </c>
      <c r="M329" s="74">
        <f>IF(SUM($J328:M328)=1,1,0)+L329</f>
        <v>1</v>
      </c>
      <c r="N329" s="74">
        <f>IF(SUM($J328:N328)=1,1,0)+M329</f>
        <v>1</v>
      </c>
      <c r="O329" s="74">
        <f>IF(SUM($J328:O328)=1,1,0)+N329</f>
        <v>1</v>
      </c>
      <c r="P329" s="74">
        <f>IF(SUM($J328:P328)=1,1,0)+O329</f>
        <v>1</v>
      </c>
      <c r="Q329" s="74">
        <f>IF(SUM($J328:Q328)=1,1,0)+P329</f>
        <v>1</v>
      </c>
      <c r="R329" s="74">
        <f>IF(SUM($J328:R328)=1,1,0)+Q329</f>
        <v>1</v>
      </c>
      <c r="S329" s="74">
        <f>IF(SUM($J328:S328)=1,1,0)+R329</f>
        <v>1</v>
      </c>
      <c r="T329" s="74">
        <f>IF(SUM($J328:T328)=1,1,0)+S329</f>
        <v>1</v>
      </c>
      <c r="U329" s="74">
        <f>IF(SUM($J328:U328)=1,1,0)+T329</f>
        <v>1</v>
      </c>
      <c r="V329" s="74">
        <f>IF(SUM($J328:V328)=1,1,0)+U329</f>
        <v>1</v>
      </c>
      <c r="W329" s="74">
        <f>IF(SUM($J328:W328)=1,1,0)+V329</f>
        <v>1</v>
      </c>
      <c r="X329" s="74">
        <f>IF(SUM($J328:X328)=1,1,0)+W329</f>
        <v>1</v>
      </c>
      <c r="Y329" s="74">
        <f>IF(SUM($J328:Y328)=1,1,0)+X329</f>
        <v>1</v>
      </c>
      <c r="Z329" s="74">
        <f>IF(SUM($J328:Z328)=1,1,0)+Y329</f>
        <v>1</v>
      </c>
      <c r="AA329" s="74">
        <f>IF(SUM($J328:AA328)=1,1,0)+Z329</f>
        <v>1</v>
      </c>
      <c r="AB329" s="74">
        <f>IF(SUM($J328:AB328)=1,1,0)+AA329</f>
        <v>1</v>
      </c>
      <c r="AC329" s="74">
        <f>IF(SUM($J328:AC328)=1,1,0)+AB329</f>
        <v>1</v>
      </c>
      <c r="AD329" s="74">
        <f>IF(SUM($J328:AD328)=1,1,0)+AC329</f>
        <v>1</v>
      </c>
      <c r="AE329" s="74">
        <f>IF(SUM($J328:AE328)=1,1,0)+AD329</f>
        <v>1</v>
      </c>
      <c r="AF329" s="74">
        <f>IF(SUM($J328:AF328)=1,1,0)+AE329</f>
        <v>1</v>
      </c>
      <c r="AG329" s="74">
        <f>IF(SUM($J328:AG328)=1,1,0)+AF329</f>
        <v>1</v>
      </c>
      <c r="AH329" s="74">
        <f>IF(SUM($J328:AH328)=1,1,0)+AG329</f>
        <v>1</v>
      </c>
      <c r="AI329" s="74">
        <f>IF(SUM($J328:AI328)=1,1,0)+AH329</f>
        <v>1</v>
      </c>
      <c r="AJ329" s="74">
        <f>IF(SUM($J328:AJ328)=1,1,0)+AI329</f>
        <v>1</v>
      </c>
      <c r="AK329" s="74">
        <f>IF(SUM($J328:AK328)=1,1,0)+AJ329</f>
        <v>1</v>
      </c>
      <c r="AL329" s="74">
        <f>IF(SUM($J328:AL328)=1,1,0)+AK329</f>
        <v>1</v>
      </c>
      <c r="AM329" s="74">
        <f>IF(SUM($J328:AM328)=1,1,0)+AL329</f>
        <v>1</v>
      </c>
      <c r="AN329" s="74"/>
      <c r="AO329" s="74"/>
      <c r="AP329" s="74"/>
      <c r="AQ329" s="74"/>
      <c r="AR329" s="74"/>
      <c r="AS329" s="74"/>
      <c r="AT329" s="74"/>
      <c r="AU329" s="74"/>
      <c r="AV329" s="74"/>
      <c r="AW329" s="74"/>
      <c r="AX329" s="74"/>
      <c r="AY329" s="74"/>
      <c r="AZ329" s="74"/>
      <c r="BA329" s="74"/>
      <c r="BB329" s="74"/>
      <c r="BC329" s="74"/>
      <c r="BD329" s="74"/>
      <c r="BE329" s="75"/>
      <c r="BF329" s="75"/>
      <c r="BG329" s="75"/>
      <c r="BH329" s="75"/>
    </row>
    <row r="330" spans="1:60" ht="15.65" customHeight="1">
      <c r="A330" s="9"/>
      <c r="B330" s="9"/>
      <c r="C330" s="70" t="s">
        <v>93</v>
      </c>
      <c r="D330" s="162"/>
      <c r="E330" s="72"/>
      <c r="F330" s="76"/>
      <c r="G330" s="72"/>
      <c r="H330" s="162"/>
      <c r="I330" s="72"/>
      <c r="J330" s="73">
        <f>SUM($J325:J325)</f>
        <v>1</v>
      </c>
      <c r="K330" s="73">
        <f>SUM($J325:K325)</f>
        <v>2</v>
      </c>
      <c r="L330" s="73">
        <f>SUM($J325:L325)</f>
        <v>3</v>
      </c>
      <c r="M330" s="73">
        <f>SUM($J325:M325)</f>
        <v>4</v>
      </c>
      <c r="N330" s="73">
        <f>SUM($J325:N325)</f>
        <v>5</v>
      </c>
      <c r="O330" s="73">
        <f>SUM($J325:O325)</f>
        <v>6</v>
      </c>
      <c r="P330" s="73">
        <f>SUM($J325:P325)</f>
        <v>7</v>
      </c>
      <c r="Q330" s="73">
        <f>SUM($J325:Q325)</f>
        <v>8</v>
      </c>
      <c r="R330" s="73">
        <f>SUM($J325:R325)</f>
        <v>9</v>
      </c>
      <c r="S330" s="73">
        <f>SUM($J325:S325)</f>
        <v>10</v>
      </c>
      <c r="T330" s="73">
        <f>SUM($J325:T325)</f>
        <v>11</v>
      </c>
      <c r="U330" s="73">
        <f>SUM($J325:U325)</f>
        <v>12</v>
      </c>
      <c r="V330" s="73">
        <f>SUM($J325:V325)</f>
        <v>13</v>
      </c>
      <c r="W330" s="73">
        <f>SUM($J325:W325)</f>
        <v>14</v>
      </c>
      <c r="X330" s="73">
        <f>SUM($J325:X325)</f>
        <v>15</v>
      </c>
      <c r="Y330" s="73">
        <f>SUM($J325:Y325)</f>
        <v>16</v>
      </c>
      <c r="Z330" s="73">
        <f>SUM($J325:Z325)</f>
        <v>17</v>
      </c>
      <c r="AA330" s="73">
        <f>SUM($J325:AA325)</f>
        <v>18</v>
      </c>
      <c r="AB330" s="73">
        <f>SUM($J325:AB325)</f>
        <v>19</v>
      </c>
      <c r="AC330" s="73">
        <f>SUM($J325:AC325)</f>
        <v>20</v>
      </c>
      <c r="AD330" s="73">
        <f>SUM($J325:AD325)</f>
        <v>21</v>
      </c>
      <c r="AE330" s="73">
        <f>SUM($J325:AE325)</f>
        <v>22</v>
      </c>
      <c r="AF330" s="73">
        <f>SUM($J325:AF325)</f>
        <v>23</v>
      </c>
      <c r="AG330" s="73">
        <f>SUM($J325:AG325)</f>
        <v>24</v>
      </c>
      <c r="AH330" s="73">
        <f>SUM($J325:AH325)</f>
        <v>25</v>
      </c>
      <c r="AI330" s="73">
        <f>SUM($J325:AI325)</f>
        <v>26</v>
      </c>
      <c r="AJ330" s="73">
        <f>SUM($J325:AJ325)</f>
        <v>27</v>
      </c>
      <c r="AK330" s="73">
        <f>SUM($J325:AK325)</f>
        <v>28</v>
      </c>
      <c r="AL330" s="73">
        <f>SUM($J325:AL325)</f>
        <v>29</v>
      </c>
      <c r="AM330" s="73">
        <f>SUM($J325:AM325)</f>
        <v>30</v>
      </c>
      <c r="AN330" s="73"/>
      <c r="AO330" s="73"/>
      <c r="AP330" s="73"/>
      <c r="AQ330" s="73"/>
      <c r="AR330" s="73"/>
      <c r="AS330" s="73"/>
      <c r="AT330" s="73"/>
      <c r="AU330" s="73"/>
      <c r="AV330" s="73"/>
      <c r="AW330" s="73"/>
      <c r="AX330" s="73"/>
      <c r="AY330" s="73"/>
      <c r="AZ330" s="73"/>
      <c r="BA330" s="73"/>
      <c r="BB330" s="73"/>
      <c r="BC330" s="73"/>
      <c r="BD330" s="73"/>
      <c r="BE330" s="73"/>
      <c r="BF330" s="73"/>
      <c r="BG330" s="73"/>
      <c r="BH330" s="73"/>
    </row>
    <row r="331" spans="1:60" ht="15.65" customHeight="1">
      <c r="A331" s="9"/>
      <c r="B331" s="9"/>
      <c r="C331" s="70" t="s">
        <v>94</v>
      </c>
      <c r="D331" s="162"/>
      <c r="E331" s="72"/>
      <c r="F331" s="76"/>
      <c r="G331" s="72"/>
      <c r="H331" s="162"/>
      <c r="I331" s="72"/>
      <c r="J331" s="73">
        <f t="shared" ref="J331:AM331" si="417">IF(J330&gt;INDEX(assetlives, MATCH($B321, augnames, 0)), 0, 1)</f>
        <v>0</v>
      </c>
      <c r="K331" s="73">
        <f t="shared" si="417"/>
        <v>0</v>
      </c>
      <c r="L331" s="73">
        <f t="shared" si="417"/>
        <v>0</v>
      </c>
      <c r="M331" s="73">
        <f t="shared" si="417"/>
        <v>0</v>
      </c>
      <c r="N331" s="73">
        <f t="shared" si="417"/>
        <v>0</v>
      </c>
      <c r="O331" s="73">
        <f t="shared" si="417"/>
        <v>0</v>
      </c>
      <c r="P331" s="73">
        <f t="shared" si="417"/>
        <v>0</v>
      </c>
      <c r="Q331" s="73">
        <f t="shared" si="417"/>
        <v>0</v>
      </c>
      <c r="R331" s="73">
        <f t="shared" si="417"/>
        <v>0</v>
      </c>
      <c r="S331" s="73">
        <f t="shared" si="417"/>
        <v>0</v>
      </c>
      <c r="T331" s="73">
        <f t="shared" si="417"/>
        <v>0</v>
      </c>
      <c r="U331" s="73">
        <f t="shared" si="417"/>
        <v>0</v>
      </c>
      <c r="V331" s="73">
        <f t="shared" si="417"/>
        <v>0</v>
      </c>
      <c r="W331" s="73">
        <f t="shared" si="417"/>
        <v>0</v>
      </c>
      <c r="X331" s="73">
        <f t="shared" si="417"/>
        <v>0</v>
      </c>
      <c r="Y331" s="73">
        <f t="shared" si="417"/>
        <v>0</v>
      </c>
      <c r="Z331" s="73">
        <f t="shared" si="417"/>
        <v>0</v>
      </c>
      <c r="AA331" s="73">
        <f t="shared" si="417"/>
        <v>0</v>
      </c>
      <c r="AB331" s="73">
        <f t="shared" si="417"/>
        <v>0</v>
      </c>
      <c r="AC331" s="73">
        <f t="shared" si="417"/>
        <v>0</v>
      </c>
      <c r="AD331" s="73">
        <f t="shared" si="417"/>
        <v>0</v>
      </c>
      <c r="AE331" s="73">
        <f t="shared" si="417"/>
        <v>0</v>
      </c>
      <c r="AF331" s="73">
        <f t="shared" si="417"/>
        <v>0</v>
      </c>
      <c r="AG331" s="73">
        <f t="shared" si="417"/>
        <v>0</v>
      </c>
      <c r="AH331" s="73">
        <f t="shared" si="417"/>
        <v>0</v>
      </c>
      <c r="AI331" s="73">
        <f t="shared" si="417"/>
        <v>0</v>
      </c>
      <c r="AJ331" s="73">
        <f t="shared" si="417"/>
        <v>0</v>
      </c>
      <c r="AK331" s="73">
        <f t="shared" si="417"/>
        <v>0</v>
      </c>
      <c r="AL331" s="73">
        <f t="shared" si="417"/>
        <v>0</v>
      </c>
      <c r="AM331" s="73">
        <f t="shared" si="417"/>
        <v>0</v>
      </c>
      <c r="AN331" s="73"/>
      <c r="AO331" s="73"/>
      <c r="AP331" s="73"/>
      <c r="AQ331" s="73"/>
      <c r="AR331" s="73"/>
      <c r="AS331" s="73"/>
      <c r="AT331" s="73"/>
      <c r="AU331" s="73"/>
      <c r="AV331" s="73"/>
      <c r="AW331" s="73"/>
      <c r="AX331" s="73"/>
      <c r="AY331" s="73"/>
      <c r="AZ331" s="73"/>
      <c r="BA331" s="73"/>
      <c r="BB331" s="73"/>
      <c r="BC331" s="73"/>
      <c r="BD331" s="73"/>
      <c r="BE331" s="73"/>
      <c r="BF331" s="73"/>
      <c r="BG331" s="73"/>
      <c r="BH331" s="73"/>
    </row>
    <row r="332" spans="1:60">
      <c r="A332" s="9"/>
      <c r="B332" s="9"/>
      <c r="C332" s="70" t="s">
        <v>95</v>
      </c>
      <c r="D332" s="161"/>
      <c r="E332" s="70"/>
      <c r="F332" s="71"/>
      <c r="G332" s="70"/>
      <c r="H332" s="162"/>
      <c r="I332" s="72"/>
      <c r="J332" s="74">
        <f>IF(J$7&lt;=ModelFyEnd, 1, 0)</f>
        <v>1</v>
      </c>
      <c r="K332" s="74">
        <f t="shared" ref="K332:AM332" si="418">IF(K$7&lt;=ModelFyEnd, 1, 0)</f>
        <v>1</v>
      </c>
      <c r="L332" s="74">
        <f t="shared" si="418"/>
        <v>1</v>
      </c>
      <c r="M332" s="74">
        <f t="shared" si="418"/>
        <v>1</v>
      </c>
      <c r="N332" s="74">
        <f t="shared" si="418"/>
        <v>1</v>
      </c>
      <c r="O332" s="74">
        <f t="shared" si="418"/>
        <v>1</v>
      </c>
      <c r="P332" s="74">
        <f t="shared" si="418"/>
        <v>1</v>
      </c>
      <c r="Q332" s="74">
        <f t="shared" si="418"/>
        <v>1</v>
      </c>
      <c r="R332" s="74">
        <f t="shared" si="418"/>
        <v>1</v>
      </c>
      <c r="S332" s="74">
        <f t="shared" si="418"/>
        <v>1</v>
      </c>
      <c r="T332" s="74">
        <f t="shared" si="418"/>
        <v>1</v>
      </c>
      <c r="U332" s="74">
        <f t="shared" si="418"/>
        <v>1</v>
      </c>
      <c r="V332" s="74">
        <f t="shared" si="418"/>
        <v>1</v>
      </c>
      <c r="W332" s="74">
        <f t="shared" si="418"/>
        <v>1</v>
      </c>
      <c r="X332" s="74">
        <f t="shared" si="418"/>
        <v>1</v>
      </c>
      <c r="Y332" s="74">
        <f t="shared" si="418"/>
        <v>1</v>
      </c>
      <c r="Z332" s="74">
        <f t="shared" si="418"/>
        <v>1</v>
      </c>
      <c r="AA332" s="74">
        <f t="shared" si="418"/>
        <v>1</v>
      </c>
      <c r="AB332" s="74">
        <f t="shared" si="418"/>
        <v>1</v>
      </c>
      <c r="AC332" s="74">
        <f t="shared" si="418"/>
        <v>1</v>
      </c>
      <c r="AD332" s="74">
        <f t="shared" si="418"/>
        <v>1</v>
      </c>
      <c r="AE332" s="74">
        <f t="shared" si="418"/>
        <v>1</v>
      </c>
      <c r="AF332" s="74">
        <f t="shared" si="418"/>
        <v>1</v>
      </c>
      <c r="AG332" s="74">
        <f t="shared" si="418"/>
        <v>1</v>
      </c>
      <c r="AH332" s="74">
        <f t="shared" si="418"/>
        <v>1</v>
      </c>
      <c r="AI332" s="74">
        <f t="shared" si="418"/>
        <v>1</v>
      </c>
      <c r="AJ332" s="74">
        <f t="shared" si="418"/>
        <v>1</v>
      </c>
      <c r="AK332" s="74">
        <f t="shared" si="418"/>
        <v>1</v>
      </c>
      <c r="AL332" s="74">
        <f t="shared" si="418"/>
        <v>1</v>
      </c>
      <c r="AM332" s="74">
        <f t="shared" si="418"/>
        <v>1</v>
      </c>
      <c r="AN332" s="74"/>
      <c r="AO332" s="74"/>
      <c r="AP332" s="74"/>
      <c r="AQ332" s="74"/>
      <c r="AR332" s="74"/>
      <c r="AS332" s="74"/>
      <c r="AT332" s="74"/>
      <c r="AU332" s="74"/>
      <c r="AV332" s="74"/>
      <c r="AW332" s="74"/>
      <c r="AX332" s="74"/>
      <c r="AY332" s="74"/>
      <c r="AZ332" s="74"/>
      <c r="BA332" s="74"/>
      <c r="BB332" s="74"/>
      <c r="BC332" s="74"/>
      <c r="BD332" s="74"/>
      <c r="BE332" s="75"/>
      <c r="BF332" s="75"/>
      <c r="BG332" s="75"/>
      <c r="BH332" s="75"/>
    </row>
    <row r="333" spans="1:60">
      <c r="A333" s="9"/>
      <c r="B333" s="9"/>
      <c r="C333" s="9"/>
      <c r="D333" s="16"/>
      <c r="E333" s="9"/>
      <c r="F333" s="34"/>
      <c r="G333" s="9"/>
      <c r="H333" s="16"/>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c r="AY333" s="9"/>
      <c r="AZ333" s="9"/>
      <c r="BA333" s="9"/>
      <c r="BB333" s="9"/>
      <c r="BC333" s="9"/>
      <c r="BD333" s="9"/>
      <c r="BE333" s="9"/>
      <c r="BF333" s="9"/>
      <c r="BG333" s="9"/>
      <c r="BH333" s="9"/>
    </row>
    <row r="334" spans="1:60" ht="22">
      <c r="A334" s="9"/>
      <c r="B334" s="63"/>
      <c r="C334" s="5" t="s">
        <v>96</v>
      </c>
      <c r="D334" s="160" t="s">
        <v>80</v>
      </c>
      <c r="E334" s="11"/>
      <c r="F334" s="76" t="s">
        <v>97</v>
      </c>
      <c r="G334" s="9"/>
      <c r="H334" s="16"/>
      <c r="I334" s="9"/>
      <c r="J334" s="48">
        <f t="shared" ref="J334:AM334" si="419">IF(J326=1, INDEX(yieldnew, MATCH($B321, augnames, 0)), 0)*J331</f>
        <v>0</v>
      </c>
      <c r="K334" s="48">
        <f t="shared" si="419"/>
        <v>0</v>
      </c>
      <c r="L334" s="48">
        <f t="shared" si="419"/>
        <v>0</v>
      </c>
      <c r="M334" s="48">
        <f t="shared" si="419"/>
        <v>0</v>
      </c>
      <c r="N334" s="48">
        <f t="shared" si="419"/>
        <v>0</v>
      </c>
      <c r="O334" s="48">
        <f t="shared" si="419"/>
        <v>0</v>
      </c>
      <c r="P334" s="48">
        <f t="shared" si="419"/>
        <v>0</v>
      </c>
      <c r="Q334" s="48">
        <f t="shared" si="419"/>
        <v>0</v>
      </c>
      <c r="R334" s="48">
        <f t="shared" si="419"/>
        <v>0</v>
      </c>
      <c r="S334" s="48">
        <f t="shared" si="419"/>
        <v>0</v>
      </c>
      <c r="T334" s="48">
        <f t="shared" si="419"/>
        <v>0</v>
      </c>
      <c r="U334" s="48">
        <f t="shared" si="419"/>
        <v>0</v>
      </c>
      <c r="V334" s="48">
        <f t="shared" si="419"/>
        <v>0</v>
      </c>
      <c r="W334" s="48">
        <f t="shared" si="419"/>
        <v>0</v>
      </c>
      <c r="X334" s="48">
        <f t="shared" si="419"/>
        <v>0</v>
      </c>
      <c r="Y334" s="48">
        <f t="shared" si="419"/>
        <v>0</v>
      </c>
      <c r="Z334" s="48">
        <f t="shared" si="419"/>
        <v>0</v>
      </c>
      <c r="AA334" s="48">
        <f t="shared" si="419"/>
        <v>0</v>
      </c>
      <c r="AB334" s="48">
        <f t="shared" si="419"/>
        <v>0</v>
      </c>
      <c r="AC334" s="48">
        <f t="shared" si="419"/>
        <v>0</v>
      </c>
      <c r="AD334" s="48">
        <f t="shared" si="419"/>
        <v>0</v>
      </c>
      <c r="AE334" s="48">
        <f t="shared" si="419"/>
        <v>0</v>
      </c>
      <c r="AF334" s="48">
        <f t="shared" si="419"/>
        <v>0</v>
      </c>
      <c r="AG334" s="48">
        <f t="shared" si="419"/>
        <v>0</v>
      </c>
      <c r="AH334" s="48">
        <f t="shared" si="419"/>
        <v>0</v>
      </c>
      <c r="AI334" s="48">
        <f t="shared" si="419"/>
        <v>0</v>
      </c>
      <c r="AJ334" s="48">
        <f t="shared" si="419"/>
        <v>0</v>
      </c>
      <c r="AK334" s="48">
        <f t="shared" si="419"/>
        <v>0</v>
      </c>
      <c r="AL334" s="48">
        <f t="shared" si="419"/>
        <v>0</v>
      </c>
      <c r="AM334" s="48">
        <f t="shared" si="419"/>
        <v>0</v>
      </c>
      <c r="AN334" s="9"/>
      <c r="AO334" s="9"/>
      <c r="AP334" s="9"/>
      <c r="AQ334" s="9"/>
      <c r="AR334" s="9"/>
      <c r="AS334" s="9"/>
      <c r="AT334" s="9"/>
      <c r="AU334" s="9"/>
      <c r="AV334" s="9"/>
      <c r="AW334" s="9"/>
      <c r="AX334" s="9"/>
      <c r="AY334" s="9"/>
      <c r="AZ334" s="9"/>
      <c r="BA334" s="9"/>
      <c r="BB334" s="9"/>
      <c r="BC334" s="9"/>
      <c r="BD334" s="9"/>
      <c r="BE334" s="9"/>
      <c r="BF334" s="9"/>
      <c r="BG334" s="9"/>
      <c r="BH334" s="9"/>
    </row>
    <row r="335" spans="1:60" ht="22">
      <c r="A335" s="9"/>
      <c r="B335" s="63"/>
      <c r="C335" s="5" t="s">
        <v>98</v>
      </c>
      <c r="D335" s="160" t="str">
        <f>baseyear</f>
        <v>FY$24</v>
      </c>
      <c r="E335" s="11"/>
      <c r="F335" s="77" t="str">
        <f>IF(H337=0,"",INDEX($J$7:$AM$7,1,MATCH(1,$J329:$AM329,0)))</f>
        <v/>
      </c>
      <c r="G335" s="9"/>
      <c r="H335" s="16"/>
      <c r="I335" s="9"/>
      <c r="J335" s="48" cm="1">
        <f t="array" ref="J335">IF(J329=0,0,INDEX(Capitalexpenditure,MATCH($B321,augnames,0),J329))</f>
        <v>0</v>
      </c>
      <c r="K335" s="48" cm="1">
        <f t="array" ref="K335">IF(K329=0,0,INDEX(Capitalexpenditure,MATCH($B321,augnames,0),K329))</f>
        <v>0</v>
      </c>
      <c r="L335" s="48" cm="1">
        <f t="array" ref="L335">IF(L329=0,0,INDEX(Capitalexpenditure,MATCH($B321,augnames,0),L329))</f>
        <v>0</v>
      </c>
      <c r="M335" s="48" cm="1">
        <f t="array" ref="M335">IF(M329=0,0,INDEX(Capitalexpenditure,MATCH($B321,augnames,0),M329))</f>
        <v>0</v>
      </c>
      <c r="N335" s="48" cm="1">
        <f t="array" ref="N335">IF(N329=0,0,INDEX(Capitalexpenditure,MATCH($B321,augnames,0),N329))</f>
        <v>0</v>
      </c>
      <c r="O335" s="48" cm="1">
        <f t="array" ref="O335">IF(O329=0,0,INDEX(Capitalexpenditure,MATCH($B321,augnames,0),O329))</f>
        <v>0</v>
      </c>
      <c r="P335" s="48" cm="1">
        <f t="array" ref="P335">IF(P329=0,0,INDEX(Capitalexpenditure,MATCH($B321,augnames,0),P329))</f>
        <v>0</v>
      </c>
      <c r="Q335" s="48" cm="1">
        <f t="array" ref="Q335">IF(Q329=0,0,INDEX(Capitalexpenditure,MATCH($B321,augnames,0),Q329))</f>
        <v>0</v>
      </c>
      <c r="R335" s="48" cm="1">
        <f t="array" ref="R335">IF(R329=0,0,INDEX(Capitalexpenditure,MATCH($B321,augnames,0),R329))</f>
        <v>0</v>
      </c>
      <c r="S335" s="48" cm="1">
        <f t="array" ref="S335">IF(S329=0,0,INDEX(Capitalexpenditure,MATCH($B321,augnames,0),S329))</f>
        <v>0</v>
      </c>
      <c r="T335" s="48" cm="1">
        <f t="array" ref="T335">IF(T329=0,0,INDEX(Capitalexpenditure,MATCH($B321,augnames,0),T329))</f>
        <v>0</v>
      </c>
      <c r="U335" s="48" cm="1">
        <f t="array" ref="U335">IF(U329=0,0,INDEX(Capitalexpenditure,MATCH($B321,augnames,0),U329))</f>
        <v>0</v>
      </c>
      <c r="V335" s="48" cm="1">
        <f t="array" ref="V335">IF(V329=0,0,INDEX(Capitalexpenditure,MATCH($B321,augnames,0),V329))</f>
        <v>0</v>
      </c>
      <c r="W335" s="48" cm="1">
        <f t="array" ref="W335">IF(W329=0,0,INDEX(Capitalexpenditure,MATCH($B321,augnames,0),W329))</f>
        <v>0</v>
      </c>
      <c r="X335" s="48" cm="1">
        <f t="array" ref="X335">IF(X329=0,0,INDEX(Capitalexpenditure,MATCH($B321,augnames,0),X329))</f>
        <v>0</v>
      </c>
      <c r="Y335" s="48" cm="1">
        <f t="array" ref="Y335">IF(Y329=0,0,INDEX(Capitalexpenditure,MATCH($B321,augnames,0),Y329))</f>
        <v>0</v>
      </c>
      <c r="Z335" s="48" cm="1">
        <f t="array" ref="Z335">IF(Z329=0,0,INDEX(Capitalexpenditure,MATCH($B321,augnames,0),Z329))</f>
        <v>0</v>
      </c>
      <c r="AA335" s="48" cm="1">
        <f t="array" ref="AA335">IF(AA329=0,0,INDEX(Capitalexpenditure,MATCH($B321,augnames,0),AA329))</f>
        <v>0</v>
      </c>
      <c r="AB335" s="48" cm="1">
        <f t="array" ref="AB335">IF(AB329=0,0,INDEX(Capitalexpenditure,MATCH($B321,augnames,0),AB329))</f>
        <v>0</v>
      </c>
      <c r="AC335" s="48" cm="1">
        <f t="array" ref="AC335">IF(AC329=0,0,INDEX(Capitalexpenditure,MATCH($B321,augnames,0),AC329))</f>
        <v>0</v>
      </c>
      <c r="AD335" s="48" cm="1">
        <f t="array" ref="AD335">IF(AD329=0,0,INDEX(Capitalexpenditure,MATCH($B321,augnames,0),AD329))</f>
        <v>0</v>
      </c>
      <c r="AE335" s="48" cm="1">
        <f t="array" ref="AE335">IF(AE329=0,0,INDEX(Capitalexpenditure,MATCH($B321,augnames,0),AE329))</f>
        <v>0</v>
      </c>
      <c r="AF335" s="48" cm="1">
        <f t="array" ref="AF335">IF(AF329=0,0,INDEX(Capitalexpenditure,MATCH($B321,augnames,0),AF329))</f>
        <v>0</v>
      </c>
      <c r="AG335" s="48" cm="1">
        <f t="array" ref="AG335">IF(AG329=0,0,INDEX(Capitalexpenditure,MATCH($B321,augnames,0),AG329))</f>
        <v>0</v>
      </c>
      <c r="AH335" s="48" cm="1">
        <f t="array" ref="AH335">IF(AH329=0,0,INDEX(Capitalexpenditure,MATCH($B321,augnames,0),AH329))</f>
        <v>0</v>
      </c>
      <c r="AI335" s="48" cm="1">
        <f t="array" ref="AI335">IF(AI329=0,0,INDEX(Capitalexpenditure,MATCH($B321,augnames,0),AI329))</f>
        <v>0</v>
      </c>
      <c r="AJ335" s="48" cm="1">
        <f t="array" ref="AJ335">IF(AJ329=0,0,INDEX(Capitalexpenditure,MATCH($B321,augnames,0),AJ329))</f>
        <v>0</v>
      </c>
      <c r="AK335" s="48" cm="1">
        <f t="array" ref="AK335">IF(AK329=0,0,INDEX(Capitalexpenditure,MATCH($B321,augnames,0),AK329))</f>
        <v>0</v>
      </c>
      <c r="AL335" s="48" cm="1">
        <f t="array" ref="AL335">IF(AL329=0,0,INDEX(Capitalexpenditure,MATCH($B321,augnames,0),AL329))</f>
        <v>0</v>
      </c>
      <c r="AM335" s="48" cm="1">
        <f t="array" ref="AM335">IF(AM329=0,0,INDEX(Capitalexpenditure,MATCH($B321,augnames,0),AM329))</f>
        <v>0</v>
      </c>
      <c r="AN335" s="9"/>
      <c r="AO335" s="9"/>
      <c r="AP335" s="9"/>
      <c r="AQ335" s="9"/>
      <c r="AR335" s="9"/>
      <c r="AS335" s="9"/>
      <c r="AT335" s="9"/>
      <c r="AU335" s="9"/>
      <c r="AV335" s="9"/>
      <c r="AW335" s="9"/>
      <c r="AX335" s="9"/>
      <c r="AY335" s="9"/>
      <c r="AZ335" s="9"/>
      <c r="BA335" s="9"/>
      <c r="BB335" s="9"/>
      <c r="BC335" s="9"/>
      <c r="BD335" s="9"/>
      <c r="BE335" s="9"/>
      <c r="BF335" s="9"/>
      <c r="BG335" s="9"/>
      <c r="BH335" s="9"/>
    </row>
    <row r="336" spans="1:60" ht="22">
      <c r="A336" s="9"/>
      <c r="B336" s="63"/>
      <c r="C336" s="5" t="s">
        <v>99</v>
      </c>
      <c r="D336" s="160" t="str">
        <f>baseyear</f>
        <v>FY$24</v>
      </c>
      <c r="E336" s="11"/>
      <c r="F336" s="64"/>
      <c r="G336" s="9"/>
      <c r="H336" s="16"/>
      <c r="I336" s="9"/>
      <c r="J336" s="48">
        <f t="shared" ref="J336:AM336" si="420">IF(J326=1,INDEX(Operatingexpenditure,MATCH($B321,augnames,0),J330),0)</f>
        <v>0</v>
      </c>
      <c r="K336" s="48">
        <f t="shared" si="420"/>
        <v>0</v>
      </c>
      <c r="L336" s="48">
        <f t="shared" si="420"/>
        <v>0</v>
      </c>
      <c r="M336" s="48">
        <f t="shared" si="420"/>
        <v>0</v>
      </c>
      <c r="N336" s="48">
        <f t="shared" si="420"/>
        <v>0</v>
      </c>
      <c r="O336" s="48">
        <f t="shared" si="420"/>
        <v>0</v>
      </c>
      <c r="P336" s="48">
        <f t="shared" si="420"/>
        <v>0</v>
      </c>
      <c r="Q336" s="48">
        <f t="shared" si="420"/>
        <v>0</v>
      </c>
      <c r="R336" s="48">
        <f t="shared" si="420"/>
        <v>0</v>
      </c>
      <c r="S336" s="48">
        <f t="shared" si="420"/>
        <v>0</v>
      </c>
      <c r="T336" s="48">
        <f t="shared" si="420"/>
        <v>0</v>
      </c>
      <c r="U336" s="48">
        <f t="shared" si="420"/>
        <v>0</v>
      </c>
      <c r="V336" s="48">
        <f t="shared" si="420"/>
        <v>0</v>
      </c>
      <c r="W336" s="48">
        <f t="shared" si="420"/>
        <v>0</v>
      </c>
      <c r="X336" s="48">
        <f t="shared" si="420"/>
        <v>0</v>
      </c>
      <c r="Y336" s="48">
        <f t="shared" si="420"/>
        <v>0</v>
      </c>
      <c r="Z336" s="48">
        <f t="shared" si="420"/>
        <v>0</v>
      </c>
      <c r="AA336" s="48">
        <f t="shared" si="420"/>
        <v>0</v>
      </c>
      <c r="AB336" s="48">
        <f t="shared" si="420"/>
        <v>0</v>
      </c>
      <c r="AC336" s="48">
        <f t="shared" si="420"/>
        <v>0</v>
      </c>
      <c r="AD336" s="48">
        <f t="shared" si="420"/>
        <v>0</v>
      </c>
      <c r="AE336" s="48">
        <f t="shared" si="420"/>
        <v>0</v>
      </c>
      <c r="AF336" s="48">
        <f t="shared" si="420"/>
        <v>0</v>
      </c>
      <c r="AG336" s="48">
        <f t="shared" si="420"/>
        <v>0</v>
      </c>
      <c r="AH336" s="48">
        <f t="shared" si="420"/>
        <v>0</v>
      </c>
      <c r="AI336" s="48">
        <f t="shared" si="420"/>
        <v>0</v>
      </c>
      <c r="AJ336" s="48">
        <f t="shared" si="420"/>
        <v>0</v>
      </c>
      <c r="AK336" s="48">
        <f t="shared" si="420"/>
        <v>0</v>
      </c>
      <c r="AL336" s="48">
        <f t="shared" si="420"/>
        <v>0</v>
      </c>
      <c r="AM336" s="48">
        <f t="shared" si="420"/>
        <v>0</v>
      </c>
      <c r="AN336" s="9"/>
      <c r="AO336" s="9"/>
      <c r="AP336" s="9"/>
      <c r="AQ336" s="9"/>
      <c r="AR336" s="9"/>
      <c r="AS336" s="9"/>
      <c r="AT336" s="9"/>
      <c r="AU336" s="9"/>
      <c r="AV336" s="9"/>
      <c r="AW336" s="9"/>
      <c r="AX336" s="9"/>
      <c r="AY336" s="9"/>
      <c r="AZ336" s="9"/>
      <c r="BA336" s="9"/>
      <c r="BB336" s="9"/>
      <c r="BC336" s="9"/>
      <c r="BD336" s="9"/>
      <c r="BE336" s="9"/>
      <c r="BF336" s="9"/>
      <c r="BG336" s="9"/>
      <c r="BH336" s="9"/>
    </row>
    <row r="337" spans="1:60" s="59" customFormat="1" ht="22">
      <c r="A337" s="10"/>
      <c r="B337" s="66"/>
      <c r="C337" s="59" t="str">
        <f>"Total expenditure: "&amp;B321</f>
        <v>Total expenditure: Augmentation 2 name</v>
      </c>
      <c r="D337" s="163" t="str">
        <f>baseyear</f>
        <v>FY$24</v>
      </c>
      <c r="E337" s="78"/>
      <c r="F337" s="64"/>
      <c r="G337" s="10"/>
      <c r="H337" s="169">
        <f>J337+NPV(discountrate, K337:AM337)</f>
        <v>0</v>
      </c>
      <c r="I337" s="10"/>
      <c r="J337" s="65">
        <f>IF(J332=1, SUM(J335:J336), 0)</f>
        <v>0</v>
      </c>
      <c r="K337" s="65">
        <f t="shared" ref="K337:AM337" si="421">IF(K332=1, SUM(K335:K336), 0)</f>
        <v>0</v>
      </c>
      <c r="L337" s="65">
        <f t="shared" si="421"/>
        <v>0</v>
      </c>
      <c r="M337" s="65">
        <f t="shared" si="421"/>
        <v>0</v>
      </c>
      <c r="N337" s="65">
        <f t="shared" si="421"/>
        <v>0</v>
      </c>
      <c r="O337" s="65">
        <f t="shared" si="421"/>
        <v>0</v>
      </c>
      <c r="P337" s="65">
        <f t="shared" si="421"/>
        <v>0</v>
      </c>
      <c r="Q337" s="65">
        <f t="shared" si="421"/>
        <v>0</v>
      </c>
      <c r="R337" s="65">
        <f t="shared" si="421"/>
        <v>0</v>
      </c>
      <c r="S337" s="65">
        <f t="shared" si="421"/>
        <v>0</v>
      </c>
      <c r="T337" s="65">
        <f t="shared" si="421"/>
        <v>0</v>
      </c>
      <c r="U337" s="65">
        <f t="shared" si="421"/>
        <v>0</v>
      </c>
      <c r="V337" s="65">
        <f t="shared" si="421"/>
        <v>0</v>
      </c>
      <c r="W337" s="65">
        <f t="shared" si="421"/>
        <v>0</v>
      </c>
      <c r="X337" s="65">
        <f t="shared" si="421"/>
        <v>0</v>
      </c>
      <c r="Y337" s="65">
        <f t="shared" si="421"/>
        <v>0</v>
      </c>
      <c r="Z337" s="65">
        <f t="shared" si="421"/>
        <v>0</v>
      </c>
      <c r="AA337" s="65">
        <f t="shared" si="421"/>
        <v>0</v>
      </c>
      <c r="AB337" s="65">
        <f t="shared" si="421"/>
        <v>0</v>
      </c>
      <c r="AC337" s="65">
        <f t="shared" si="421"/>
        <v>0</v>
      </c>
      <c r="AD337" s="65">
        <f t="shared" si="421"/>
        <v>0</v>
      </c>
      <c r="AE337" s="65">
        <f t="shared" si="421"/>
        <v>0</v>
      </c>
      <c r="AF337" s="65">
        <f t="shared" si="421"/>
        <v>0</v>
      </c>
      <c r="AG337" s="65">
        <f t="shared" si="421"/>
        <v>0</v>
      </c>
      <c r="AH337" s="65">
        <f t="shared" si="421"/>
        <v>0</v>
      </c>
      <c r="AI337" s="65">
        <f t="shared" si="421"/>
        <v>0</v>
      </c>
      <c r="AJ337" s="65">
        <f t="shared" si="421"/>
        <v>0</v>
      </c>
      <c r="AK337" s="65">
        <f t="shared" si="421"/>
        <v>0</v>
      </c>
      <c r="AL337" s="65">
        <f t="shared" si="421"/>
        <v>0</v>
      </c>
      <c r="AM337" s="65">
        <f t="shared" si="421"/>
        <v>0</v>
      </c>
      <c r="AN337" s="10"/>
      <c r="AO337" s="10"/>
      <c r="AP337" s="10"/>
      <c r="AQ337" s="10"/>
      <c r="AR337" s="10"/>
      <c r="AS337" s="10"/>
      <c r="AT337" s="10"/>
      <c r="AU337" s="10"/>
      <c r="AV337" s="10"/>
      <c r="AW337" s="10"/>
      <c r="AX337" s="10"/>
      <c r="AY337" s="10"/>
      <c r="AZ337" s="10"/>
      <c r="BA337" s="10"/>
      <c r="BB337" s="10"/>
      <c r="BC337" s="10"/>
      <c r="BD337" s="10"/>
      <c r="BE337" s="10"/>
      <c r="BF337" s="10"/>
      <c r="BG337" s="10"/>
      <c r="BH337" s="10"/>
    </row>
    <row r="338" spans="1:60">
      <c r="A338" s="9"/>
      <c r="B338" s="9"/>
      <c r="C338" s="9"/>
      <c r="D338" s="16"/>
      <c r="E338" s="9"/>
      <c r="F338" s="34"/>
      <c r="G338" s="9"/>
      <c r="H338" s="16"/>
      <c r="I338" s="9"/>
      <c r="J338" s="9"/>
      <c r="K338" s="9"/>
      <c r="L338" s="9"/>
      <c r="M338" s="9"/>
      <c r="N338" s="9"/>
      <c r="O338" s="9"/>
      <c r="P338" s="9"/>
      <c r="Q338" s="9"/>
      <c r="R338" s="9"/>
      <c r="S338" s="9"/>
      <c r="T338" s="9"/>
      <c r="U338" s="9"/>
      <c r="V338" s="9"/>
      <c r="W338" s="9"/>
      <c r="X338" s="9"/>
      <c r="Y338" s="9"/>
      <c r="Z338" s="9"/>
      <c r="AA338" s="9"/>
      <c r="AB338" s="9"/>
      <c r="AC338" s="9"/>
      <c r="AD338" s="9"/>
      <c r="AE338" s="9"/>
      <c r="AF338" s="9"/>
      <c r="AG338" s="9"/>
      <c r="AH338" s="9"/>
      <c r="AI338" s="9"/>
      <c r="AJ338" s="9"/>
      <c r="AK338" s="9"/>
      <c r="AL338" s="9"/>
      <c r="AM338" s="9"/>
      <c r="AN338" s="9"/>
      <c r="AO338" s="9"/>
      <c r="AP338" s="9"/>
      <c r="AQ338" s="9"/>
      <c r="AR338" s="9"/>
      <c r="AS338" s="9"/>
      <c r="AT338" s="9"/>
      <c r="AU338" s="9"/>
      <c r="AV338" s="9"/>
      <c r="AW338" s="9"/>
      <c r="AX338" s="9"/>
      <c r="AY338" s="9"/>
      <c r="AZ338" s="9"/>
      <c r="BA338" s="9"/>
      <c r="BB338" s="9"/>
      <c r="BC338" s="9"/>
      <c r="BD338" s="9"/>
      <c r="BE338" s="9"/>
      <c r="BF338" s="9"/>
      <c r="BG338" s="9"/>
      <c r="BH338" s="9"/>
    </row>
    <row r="339" spans="1:60" ht="22">
      <c r="A339" s="9"/>
      <c r="B339" s="66" t="str">
        <f>aug3_name</f>
        <v>Augmentation 3 name</v>
      </c>
      <c r="D339" s="16"/>
      <c r="E339" s="9"/>
      <c r="F339" s="34"/>
      <c r="G339" s="9"/>
      <c r="H339" s="16"/>
      <c r="I339" s="9"/>
      <c r="J339" s="9"/>
      <c r="K339" s="9"/>
      <c r="L339" s="9"/>
      <c r="M339" s="9"/>
      <c r="N339" s="9"/>
      <c r="O339" s="9"/>
      <c r="P339" s="9"/>
      <c r="Q339" s="9"/>
      <c r="R339" s="9"/>
      <c r="S339" s="9"/>
      <c r="T339" s="9"/>
      <c r="U339" s="9"/>
      <c r="V339" s="9"/>
      <c r="W339" s="9"/>
      <c r="X339" s="9"/>
      <c r="Y339" s="9"/>
      <c r="Z339" s="9"/>
      <c r="AA339" s="9"/>
      <c r="AB339" s="9"/>
      <c r="AC339" s="9"/>
      <c r="AD339" s="9"/>
      <c r="AE339" s="9"/>
      <c r="AF339" s="9"/>
      <c r="AG339" s="9"/>
      <c r="AH339" s="9"/>
      <c r="AI339" s="9"/>
      <c r="AJ339" s="9"/>
      <c r="AK339" s="9"/>
      <c r="AL339" s="9"/>
      <c r="AM339" s="9"/>
      <c r="AN339" s="9"/>
      <c r="AO339" s="9"/>
      <c r="AP339" s="9"/>
      <c r="AQ339" s="9"/>
      <c r="AR339" s="9"/>
      <c r="AS339" s="9"/>
      <c r="AT339" s="9"/>
      <c r="AU339" s="9"/>
      <c r="AV339" s="9"/>
      <c r="AW339" s="9"/>
      <c r="AX339" s="9"/>
      <c r="AY339" s="9"/>
      <c r="AZ339" s="9"/>
      <c r="BA339" s="9"/>
      <c r="BB339" s="9"/>
      <c r="BC339" s="9"/>
      <c r="BD339" s="9"/>
      <c r="BE339" s="9"/>
      <c r="BF339" s="9"/>
      <c r="BG339" s="9"/>
      <c r="BH339" s="9"/>
    </row>
    <row r="340" spans="1:60">
      <c r="A340" s="9"/>
      <c r="B340" s="9"/>
      <c r="C340" s="9"/>
      <c r="D340" s="16"/>
      <c r="E340" s="9"/>
      <c r="F340" s="34"/>
      <c r="G340" s="9"/>
      <c r="H340" s="16"/>
      <c r="I340" s="9"/>
      <c r="J340" s="9"/>
      <c r="K340" s="9"/>
      <c r="L340" s="9"/>
      <c r="M340" s="9"/>
      <c r="N340" s="9"/>
      <c r="O340" s="9"/>
      <c r="P340" s="9"/>
      <c r="Q340" s="9"/>
      <c r="R340" s="9"/>
      <c r="S340" s="9"/>
      <c r="T340" s="9"/>
      <c r="U340" s="9"/>
      <c r="V340" s="9"/>
      <c r="W340" s="9"/>
      <c r="X340" s="9"/>
      <c r="Y340" s="9"/>
      <c r="Z340" s="9"/>
      <c r="AA340" s="9"/>
      <c r="AB340" s="9"/>
      <c r="AC340" s="9"/>
      <c r="AD340" s="9"/>
      <c r="AE340" s="9"/>
      <c r="AF340" s="9"/>
      <c r="AG340" s="9"/>
      <c r="AH340" s="9"/>
      <c r="AI340" s="9"/>
      <c r="AJ340" s="9"/>
      <c r="AK340" s="9"/>
      <c r="AL340" s="9"/>
      <c r="AM340" s="9"/>
      <c r="AN340" s="9"/>
      <c r="AO340" s="9"/>
      <c r="AP340" s="9"/>
      <c r="AQ340" s="9"/>
      <c r="AR340" s="9"/>
      <c r="AS340" s="9"/>
      <c r="AT340" s="9"/>
      <c r="AU340" s="9"/>
      <c r="AV340" s="9"/>
      <c r="AW340" s="9"/>
      <c r="AX340" s="9"/>
      <c r="AY340" s="9"/>
      <c r="AZ340" s="9"/>
      <c r="BA340" s="9"/>
      <c r="BB340" s="9"/>
      <c r="BC340" s="9"/>
      <c r="BD340" s="9"/>
      <c r="BE340" s="9"/>
      <c r="BF340" s="9"/>
      <c r="BG340" s="9"/>
      <c r="BH340" s="9"/>
    </row>
    <row r="341" spans="1:60">
      <c r="A341" s="9"/>
      <c r="B341" s="9"/>
      <c r="C341" s="9" t="s">
        <v>87</v>
      </c>
      <c r="D341" s="16" t="s">
        <v>80</v>
      </c>
      <c r="E341" s="9"/>
      <c r="F341" s="34"/>
      <c r="G341" s="9"/>
      <c r="H341" s="16"/>
      <c r="I341" s="9"/>
      <c r="J341" s="45">
        <f t="shared" ref="J341:AM341" si="422">J323+J334</f>
        <v>0</v>
      </c>
      <c r="K341" s="45">
        <f t="shared" si="422"/>
        <v>0</v>
      </c>
      <c r="L341" s="45">
        <f t="shared" si="422"/>
        <v>0</v>
      </c>
      <c r="M341" s="45">
        <f t="shared" si="422"/>
        <v>0</v>
      </c>
      <c r="N341" s="45">
        <f t="shared" si="422"/>
        <v>0</v>
      </c>
      <c r="O341" s="45">
        <f t="shared" si="422"/>
        <v>0</v>
      </c>
      <c r="P341" s="45">
        <f t="shared" si="422"/>
        <v>0</v>
      </c>
      <c r="Q341" s="45">
        <f t="shared" si="422"/>
        <v>0</v>
      </c>
      <c r="R341" s="45">
        <f t="shared" si="422"/>
        <v>0</v>
      </c>
      <c r="S341" s="45">
        <f t="shared" si="422"/>
        <v>0</v>
      </c>
      <c r="T341" s="45">
        <f t="shared" si="422"/>
        <v>0</v>
      </c>
      <c r="U341" s="45">
        <f t="shared" si="422"/>
        <v>0</v>
      </c>
      <c r="V341" s="45">
        <f t="shared" si="422"/>
        <v>0</v>
      </c>
      <c r="W341" s="45">
        <f t="shared" si="422"/>
        <v>0</v>
      </c>
      <c r="X341" s="45">
        <f t="shared" si="422"/>
        <v>0</v>
      </c>
      <c r="Y341" s="45">
        <f t="shared" si="422"/>
        <v>0</v>
      </c>
      <c r="Z341" s="45">
        <f t="shared" si="422"/>
        <v>0</v>
      </c>
      <c r="AA341" s="45">
        <f t="shared" si="422"/>
        <v>0</v>
      </c>
      <c r="AB341" s="45">
        <f t="shared" si="422"/>
        <v>0</v>
      </c>
      <c r="AC341" s="45">
        <f t="shared" si="422"/>
        <v>0</v>
      </c>
      <c r="AD341" s="45">
        <f t="shared" si="422"/>
        <v>0</v>
      </c>
      <c r="AE341" s="45">
        <f t="shared" si="422"/>
        <v>0</v>
      </c>
      <c r="AF341" s="45">
        <f t="shared" si="422"/>
        <v>0</v>
      </c>
      <c r="AG341" s="45">
        <f t="shared" si="422"/>
        <v>0</v>
      </c>
      <c r="AH341" s="45">
        <f t="shared" si="422"/>
        <v>0</v>
      </c>
      <c r="AI341" s="45">
        <f t="shared" si="422"/>
        <v>0</v>
      </c>
      <c r="AJ341" s="45">
        <f t="shared" si="422"/>
        <v>0</v>
      </c>
      <c r="AK341" s="45">
        <f t="shared" si="422"/>
        <v>0</v>
      </c>
      <c r="AL341" s="45">
        <f t="shared" si="422"/>
        <v>0</v>
      </c>
      <c r="AM341" s="45">
        <f t="shared" si="422"/>
        <v>0</v>
      </c>
      <c r="AN341" s="62"/>
      <c r="AO341" s="62"/>
      <c r="AP341" s="62"/>
      <c r="AQ341" s="62"/>
      <c r="AR341" s="62"/>
      <c r="AS341" s="62"/>
      <c r="AT341" s="62"/>
      <c r="AU341" s="62"/>
      <c r="AV341" s="62"/>
      <c r="AW341" s="62"/>
      <c r="AX341" s="62"/>
      <c r="AY341" s="62"/>
      <c r="AZ341" s="62"/>
      <c r="BA341" s="62"/>
      <c r="BB341" s="62"/>
      <c r="BC341" s="62"/>
      <c r="BD341" s="62"/>
      <c r="BE341" s="9"/>
      <c r="BF341" s="9"/>
      <c r="BG341" s="9"/>
      <c r="BH341" s="9"/>
    </row>
    <row r="342" spans="1:60">
      <c r="A342" s="9"/>
      <c r="B342" s="9"/>
      <c r="C342" s="67" t="str">
        <f>IF(D342=1, "ERROR build year before start year", "")</f>
        <v/>
      </c>
      <c r="D342" s="73" t="str">
        <f>IF(AND(J353&gt;0,-J345&lt;INDEX(leadtimes,MATCH($B339,augnames,0))), 1, "flag")</f>
        <v>flag</v>
      </c>
      <c r="E342" s="68"/>
      <c r="F342" s="69"/>
      <c r="G342" s="9"/>
      <c r="H342" s="16"/>
      <c r="I342" s="9"/>
      <c r="J342" s="9"/>
      <c r="K342" s="9"/>
      <c r="L342" s="9"/>
      <c r="M342" s="9"/>
      <c r="N342" s="9"/>
      <c r="O342" s="9"/>
      <c r="P342" s="9"/>
      <c r="Q342" s="9"/>
      <c r="R342" s="9"/>
      <c r="S342" s="9"/>
      <c r="T342" s="9"/>
      <c r="U342" s="9"/>
      <c r="V342" s="9"/>
      <c r="W342" s="9"/>
      <c r="X342" s="9"/>
      <c r="Y342" s="9"/>
      <c r="Z342" s="9"/>
      <c r="AA342" s="9"/>
      <c r="AB342" s="9"/>
      <c r="AC342" s="9"/>
      <c r="AD342" s="9"/>
      <c r="AE342" s="9"/>
      <c r="AF342" s="9"/>
      <c r="AG342" s="9"/>
      <c r="AH342" s="9"/>
      <c r="AI342" s="9"/>
      <c r="AJ342" s="9"/>
      <c r="AK342" s="9"/>
      <c r="AL342" s="9"/>
      <c r="AM342" s="9"/>
      <c r="AN342" s="9"/>
      <c r="AO342" s="9"/>
      <c r="AP342" s="9"/>
      <c r="AQ342" s="9"/>
      <c r="AR342" s="9"/>
      <c r="AS342" s="9"/>
      <c r="AT342" s="9"/>
      <c r="AU342" s="9"/>
      <c r="AV342" s="9"/>
      <c r="AW342" s="9"/>
      <c r="AX342" s="9"/>
      <c r="AY342" s="9"/>
      <c r="AZ342" s="9"/>
      <c r="BA342" s="9"/>
      <c r="BB342" s="9"/>
      <c r="BC342" s="9"/>
      <c r="BD342" s="9"/>
      <c r="BE342" s="9"/>
      <c r="BF342" s="9"/>
      <c r="BG342" s="9"/>
      <c r="BH342" s="9"/>
    </row>
    <row r="343" spans="1:60">
      <c r="A343" s="9"/>
      <c r="B343" s="9"/>
      <c r="C343" s="70" t="s">
        <v>88</v>
      </c>
      <c r="D343" s="161"/>
      <c r="E343" s="70"/>
      <c r="F343" s="71"/>
      <c r="G343" s="70"/>
      <c r="H343" s="162"/>
      <c r="I343" s="72"/>
      <c r="J343" s="73">
        <f t="shared" ref="J343:AM343" si="423">IF(J341&gt;J285, 0, 1)</f>
        <v>1</v>
      </c>
      <c r="K343" s="73">
        <f t="shared" si="423"/>
        <v>1</v>
      </c>
      <c r="L343" s="73">
        <f t="shared" si="423"/>
        <v>1</v>
      </c>
      <c r="M343" s="73">
        <f t="shared" si="423"/>
        <v>1</v>
      </c>
      <c r="N343" s="73">
        <f t="shared" si="423"/>
        <v>1</v>
      </c>
      <c r="O343" s="73">
        <f t="shared" si="423"/>
        <v>1</v>
      </c>
      <c r="P343" s="73">
        <f t="shared" si="423"/>
        <v>1</v>
      </c>
      <c r="Q343" s="73">
        <f t="shared" si="423"/>
        <v>1</v>
      </c>
      <c r="R343" s="73">
        <f t="shared" si="423"/>
        <v>1</v>
      </c>
      <c r="S343" s="73">
        <f t="shared" si="423"/>
        <v>1</v>
      </c>
      <c r="T343" s="73">
        <f t="shared" si="423"/>
        <v>1</v>
      </c>
      <c r="U343" s="73">
        <f t="shared" si="423"/>
        <v>1</v>
      </c>
      <c r="V343" s="73">
        <f t="shared" si="423"/>
        <v>1</v>
      </c>
      <c r="W343" s="73">
        <f t="shared" si="423"/>
        <v>1</v>
      </c>
      <c r="X343" s="73">
        <f t="shared" si="423"/>
        <v>1</v>
      </c>
      <c r="Y343" s="73">
        <f t="shared" si="423"/>
        <v>1</v>
      </c>
      <c r="Z343" s="73">
        <f t="shared" si="423"/>
        <v>1</v>
      </c>
      <c r="AA343" s="73">
        <f t="shared" si="423"/>
        <v>1</v>
      </c>
      <c r="AB343" s="73">
        <f t="shared" si="423"/>
        <v>1</v>
      </c>
      <c r="AC343" s="73">
        <f t="shared" si="423"/>
        <v>1</v>
      </c>
      <c r="AD343" s="73">
        <f t="shared" si="423"/>
        <v>1</v>
      </c>
      <c r="AE343" s="73">
        <f t="shared" si="423"/>
        <v>1</v>
      </c>
      <c r="AF343" s="73">
        <f t="shared" si="423"/>
        <v>1</v>
      </c>
      <c r="AG343" s="73">
        <f t="shared" si="423"/>
        <v>1</v>
      </c>
      <c r="AH343" s="73">
        <f t="shared" si="423"/>
        <v>1</v>
      </c>
      <c r="AI343" s="73">
        <f t="shared" si="423"/>
        <v>1</v>
      </c>
      <c r="AJ343" s="73">
        <f t="shared" si="423"/>
        <v>1</v>
      </c>
      <c r="AK343" s="73">
        <f t="shared" si="423"/>
        <v>1</v>
      </c>
      <c r="AL343" s="73">
        <f t="shared" si="423"/>
        <v>1</v>
      </c>
      <c r="AM343" s="73">
        <f t="shared" si="423"/>
        <v>1</v>
      </c>
      <c r="AN343" s="73"/>
      <c r="AO343" s="73"/>
      <c r="AP343" s="73"/>
      <c r="AQ343" s="73"/>
      <c r="AR343" s="73"/>
      <c r="AS343" s="73"/>
      <c r="AT343" s="73"/>
      <c r="AU343" s="73"/>
      <c r="AV343" s="73"/>
      <c r="AW343" s="73"/>
      <c r="AX343" s="73"/>
      <c r="AY343" s="73"/>
      <c r="AZ343" s="73"/>
      <c r="BA343" s="73"/>
      <c r="BB343" s="73"/>
      <c r="BC343" s="73"/>
      <c r="BD343" s="73"/>
      <c r="BE343" s="73"/>
      <c r="BF343" s="73"/>
      <c r="BG343" s="73"/>
      <c r="BH343" s="73"/>
    </row>
    <row r="344" spans="1:60">
      <c r="A344" s="9"/>
      <c r="B344" s="9"/>
      <c r="C344" s="70" t="s">
        <v>89</v>
      </c>
      <c r="D344" s="161"/>
      <c r="E344" s="70"/>
      <c r="F344" s="71"/>
      <c r="G344" s="70"/>
      <c r="H344" s="162"/>
      <c r="I344" s="72"/>
      <c r="J344" s="74">
        <f>IF(SUM($J343:J343)=0,0,1)</f>
        <v>1</v>
      </c>
      <c r="K344" s="74">
        <f>IF(SUM($J343:K343)=0,0,1)</f>
        <v>1</v>
      </c>
      <c r="L344" s="74">
        <f>IF(SUM($J343:L343)=0,0,1)</f>
        <v>1</v>
      </c>
      <c r="M344" s="74">
        <f>IF(SUM($J343:M343)=0,0,1)</f>
        <v>1</v>
      </c>
      <c r="N344" s="74">
        <f>IF(SUM($J343:N343)=0,0,1)</f>
        <v>1</v>
      </c>
      <c r="O344" s="74">
        <f>IF(SUM($J343:O343)=0,0,1)</f>
        <v>1</v>
      </c>
      <c r="P344" s="74">
        <f>IF(SUM($J343:P343)=0,0,1)</f>
        <v>1</v>
      </c>
      <c r="Q344" s="74">
        <f>IF(SUM($J343:Q343)=0,0,1)</f>
        <v>1</v>
      </c>
      <c r="R344" s="74">
        <f>IF(SUM($J343:R343)=0,0,1)</f>
        <v>1</v>
      </c>
      <c r="S344" s="74">
        <f>IF(SUM($J343:S343)=0,0,1)</f>
        <v>1</v>
      </c>
      <c r="T344" s="74">
        <f>IF(SUM($J343:T343)=0,0,1)</f>
        <v>1</v>
      </c>
      <c r="U344" s="74">
        <f>IF(SUM($J343:U343)=0,0,1)</f>
        <v>1</v>
      </c>
      <c r="V344" s="74">
        <f>IF(SUM($J343:V343)=0,0,1)</f>
        <v>1</v>
      </c>
      <c r="W344" s="74">
        <f>IF(SUM($J343:W343)=0,0,1)</f>
        <v>1</v>
      </c>
      <c r="X344" s="74">
        <f>IF(SUM($J343:X343)=0,0,1)</f>
        <v>1</v>
      </c>
      <c r="Y344" s="74">
        <f>IF(SUM($J343:Y343)=0,0,1)</f>
        <v>1</v>
      </c>
      <c r="Z344" s="74">
        <f>IF(SUM($J343:Z343)=0,0,1)</f>
        <v>1</v>
      </c>
      <c r="AA344" s="74">
        <f>IF(SUM($J343:AA343)=0,0,1)</f>
        <v>1</v>
      </c>
      <c r="AB344" s="74">
        <f>IF(SUM($J343:AB343)=0,0,1)</f>
        <v>1</v>
      </c>
      <c r="AC344" s="74">
        <f>IF(SUM($J343:AC343)=0,0,1)</f>
        <v>1</v>
      </c>
      <c r="AD344" s="74">
        <f>IF(SUM($J343:AD343)=0,0,1)</f>
        <v>1</v>
      </c>
      <c r="AE344" s="74">
        <f>IF(SUM($J343:AE343)=0,0,1)</f>
        <v>1</v>
      </c>
      <c r="AF344" s="74">
        <f>IF(SUM($J343:AF343)=0,0,1)</f>
        <v>1</v>
      </c>
      <c r="AG344" s="74">
        <f>IF(SUM($J343:AG343)=0,0,1)</f>
        <v>1</v>
      </c>
      <c r="AH344" s="74">
        <f>IF(SUM($J343:AH343)=0,0,1)</f>
        <v>1</v>
      </c>
      <c r="AI344" s="74">
        <f>IF(SUM($J343:AI343)=0,0,1)</f>
        <v>1</v>
      </c>
      <c r="AJ344" s="74">
        <f>IF(SUM($J343:AJ343)=0,0,1)</f>
        <v>1</v>
      </c>
      <c r="AK344" s="74">
        <f>IF(SUM($J343:AK343)=0,0,1)</f>
        <v>1</v>
      </c>
      <c r="AL344" s="74">
        <f>IF(SUM($J343:AL343)=0,0,1)</f>
        <v>1</v>
      </c>
      <c r="AM344" s="74">
        <f>IF(SUM($J343:AM343)=0,0,1)</f>
        <v>1</v>
      </c>
      <c r="AN344" s="74"/>
      <c r="AO344" s="74"/>
      <c r="AP344" s="74"/>
      <c r="AQ344" s="74"/>
      <c r="AR344" s="74"/>
      <c r="AS344" s="74"/>
      <c r="AT344" s="74"/>
      <c r="AU344" s="74"/>
      <c r="AV344" s="74"/>
      <c r="AW344" s="74"/>
      <c r="AX344" s="74"/>
      <c r="AY344" s="74"/>
      <c r="AZ344" s="74"/>
      <c r="BA344" s="74"/>
      <c r="BB344" s="74"/>
      <c r="BC344" s="74"/>
      <c r="BD344" s="74"/>
      <c r="BE344" s="75"/>
      <c r="BF344" s="75"/>
      <c r="BG344" s="75"/>
      <c r="BH344" s="75"/>
    </row>
    <row r="345" spans="1:60">
      <c r="A345" s="9"/>
      <c r="B345" s="9"/>
      <c r="C345" s="70" t="s">
        <v>90</v>
      </c>
      <c r="D345" s="161"/>
      <c r="E345" s="70"/>
      <c r="F345" s="71"/>
      <c r="G345" s="70"/>
      <c r="H345" s="162"/>
      <c r="I345" s="72"/>
      <c r="J345" s="74">
        <f t="shared" ref="J345" si="424">IF($AM344=0,0,IF(AND(J344=0,J343=0),K345-1,0))</f>
        <v>0</v>
      </c>
      <c r="K345" s="74">
        <f t="shared" ref="K345" si="425">IF($AM344=0,0,IF(AND(K344=0,K343=0),L345-1,0))</f>
        <v>0</v>
      </c>
      <c r="L345" s="74">
        <f t="shared" ref="L345" si="426">IF($AM344=0,0,IF(AND(L344=0,L343=0),M345-1,0))</f>
        <v>0</v>
      </c>
      <c r="M345" s="74">
        <f t="shared" ref="M345" si="427">IF($AM344=0,0,IF(AND(M344=0,M343=0),N345-1,0))</f>
        <v>0</v>
      </c>
      <c r="N345" s="74">
        <f t="shared" ref="N345" si="428">IF($AM344=0,0,IF(AND(N344=0,N343=0),O345-1,0))</f>
        <v>0</v>
      </c>
      <c r="O345" s="74">
        <f t="shared" ref="O345" si="429">IF($AM344=0,0,IF(AND(O344=0,O343=0),P345-1,0))</f>
        <v>0</v>
      </c>
      <c r="P345" s="74">
        <f t="shared" ref="P345" si="430">IF($AM344=0,0,IF(AND(P344=0,P343=0),Q345-1,0))</f>
        <v>0</v>
      </c>
      <c r="Q345" s="74">
        <f t="shared" ref="Q345" si="431">IF($AM344=0,0,IF(AND(Q344=0,Q343=0),R345-1,0))</f>
        <v>0</v>
      </c>
      <c r="R345" s="74">
        <f t="shared" ref="R345" si="432">IF($AM344=0,0,IF(AND(R344=0,R343=0),S345-1,0))</f>
        <v>0</v>
      </c>
      <c r="S345" s="74">
        <f t="shared" ref="S345" si="433">IF($AM344=0,0,IF(AND(S344=0,S343=0),T345-1,0))</f>
        <v>0</v>
      </c>
      <c r="T345" s="74">
        <f t="shared" ref="T345" si="434">IF($AM344=0,0,IF(AND(T344=0,T343=0),U345-1,0))</f>
        <v>0</v>
      </c>
      <c r="U345" s="74">
        <f t="shared" ref="U345" si="435">IF($AM344=0,0,IF(AND(U344=0,U343=0),V345-1,0))</f>
        <v>0</v>
      </c>
      <c r="V345" s="74">
        <f t="shared" ref="V345" si="436">IF($AM344=0,0,IF(AND(V344=0,V343=0),W345-1,0))</f>
        <v>0</v>
      </c>
      <c r="W345" s="74">
        <f t="shared" ref="W345" si="437">IF($AM344=0,0,IF(AND(W344=0,W343=0),X345-1,0))</f>
        <v>0</v>
      </c>
      <c r="X345" s="74">
        <f t="shared" ref="X345" si="438">IF($AM344=0,0,IF(AND(X344=0,X343=0),Y345-1,0))</f>
        <v>0</v>
      </c>
      <c r="Y345" s="74">
        <f t="shared" ref="Y345" si="439">IF($AM344=0,0,IF(AND(Y344=0,Y343=0),Z345-1,0))</f>
        <v>0</v>
      </c>
      <c r="Z345" s="74">
        <f t="shared" ref="Z345" si="440">IF($AM344=0,0,IF(AND(Z344=0,Z343=0),AA345-1,0))</f>
        <v>0</v>
      </c>
      <c r="AA345" s="74">
        <f t="shared" ref="AA345" si="441">IF($AM344=0,0,IF(AND(AA344=0,AA343=0),AB345-1,0))</f>
        <v>0</v>
      </c>
      <c r="AB345" s="74">
        <f t="shared" ref="AB345" si="442">IF($AM344=0,0,IF(AND(AB344=0,AB343=0),AC345-1,0))</f>
        <v>0</v>
      </c>
      <c r="AC345" s="74">
        <f t="shared" ref="AC345" si="443">IF($AM344=0,0,IF(AND(AC344=0,AC343=0),AD345-1,0))</f>
        <v>0</v>
      </c>
      <c r="AD345" s="74">
        <f t="shared" ref="AD345" si="444">IF($AM344=0,0,IF(AND(AD344=0,AD343=0),AE345-1,0))</f>
        <v>0</v>
      </c>
      <c r="AE345" s="74">
        <f t="shared" ref="AE345" si="445">IF($AM344=0,0,IF(AND(AE344=0,AE343=0),AF345-1,0))</f>
        <v>0</v>
      </c>
      <c r="AF345" s="74">
        <f t="shared" ref="AF345" si="446">IF($AM344=0,0,IF(AND(AF344=0,AF343=0),AG345-1,0))</f>
        <v>0</v>
      </c>
      <c r="AG345" s="74">
        <f t="shared" ref="AG345" si="447">IF($AM344=0,0,IF(AND(AG344=0,AG343=0),AH345-1,0))</f>
        <v>0</v>
      </c>
      <c r="AH345" s="74">
        <f t="shared" ref="AH345" si="448">IF($AM344=0,0,IF(AND(AH344=0,AH343=0),AI345-1,0))</f>
        <v>0</v>
      </c>
      <c r="AI345" s="74">
        <f t="shared" ref="AI345" si="449">IF($AM344=0,0,IF(AND(AI344=0,AI343=0),AJ345-1,0))</f>
        <v>0</v>
      </c>
      <c r="AJ345" s="74">
        <f t="shared" ref="AJ345" si="450">IF($AM344=0,0,IF(AND(AJ344=0,AJ343=0),AK345-1,0))</f>
        <v>0</v>
      </c>
      <c r="AK345" s="74">
        <f t="shared" ref="AK345" si="451">IF($AM344=0,0,IF(AND(AK344=0,AK343=0),AL345-1,0))</f>
        <v>0</v>
      </c>
      <c r="AL345" s="74">
        <f t="shared" ref="AL345" si="452">IF($AM344=0,0,IF(AND(AL344=0,AL343=0),AM345-1,0))</f>
        <v>0</v>
      </c>
      <c r="AM345" s="74">
        <f t="shared" ref="AM345" si="453">IF($AM344=0,0,IF(AND(AM344=0,AM343=0),AN345-1,0))</f>
        <v>0</v>
      </c>
      <c r="AN345" s="74"/>
      <c r="AO345" s="74"/>
      <c r="AP345" s="74"/>
      <c r="AQ345" s="74"/>
      <c r="AR345" s="74"/>
      <c r="AS345" s="74"/>
      <c r="AT345" s="74"/>
      <c r="AU345" s="74"/>
      <c r="AV345" s="74"/>
      <c r="AW345" s="74"/>
      <c r="AX345" s="74"/>
      <c r="AY345" s="74"/>
      <c r="AZ345" s="74"/>
      <c r="BA345" s="74"/>
      <c r="BB345" s="74"/>
      <c r="BC345" s="74"/>
      <c r="BD345" s="74"/>
      <c r="BE345" s="75"/>
      <c r="BF345" s="75"/>
      <c r="BG345" s="75"/>
      <c r="BH345" s="75"/>
    </row>
    <row r="346" spans="1:60">
      <c r="A346" s="9"/>
      <c r="B346" s="9"/>
      <c r="C346" s="70" t="s">
        <v>91</v>
      </c>
      <c r="D346" s="161"/>
      <c r="E346" s="70"/>
      <c r="F346" s="71"/>
      <c r="G346" s="70"/>
      <c r="H346" s="162"/>
      <c r="I346" s="72"/>
      <c r="J346" s="74">
        <f t="shared" ref="J346:AM346" si="454">IF(ABS(J345)=INDEX(leadtimes,MATCH($B339,augnames,0),1),1,0)</f>
        <v>1</v>
      </c>
      <c r="K346" s="74">
        <f t="shared" si="454"/>
        <v>1</v>
      </c>
      <c r="L346" s="74">
        <f t="shared" si="454"/>
        <v>1</v>
      </c>
      <c r="M346" s="74">
        <f t="shared" si="454"/>
        <v>1</v>
      </c>
      <c r="N346" s="74">
        <f t="shared" si="454"/>
        <v>1</v>
      </c>
      <c r="O346" s="74">
        <f t="shared" si="454"/>
        <v>1</v>
      </c>
      <c r="P346" s="74">
        <f t="shared" si="454"/>
        <v>1</v>
      </c>
      <c r="Q346" s="74">
        <f t="shared" si="454"/>
        <v>1</v>
      </c>
      <c r="R346" s="74">
        <f t="shared" si="454"/>
        <v>1</v>
      </c>
      <c r="S346" s="74">
        <f t="shared" si="454"/>
        <v>1</v>
      </c>
      <c r="T346" s="74">
        <f t="shared" si="454"/>
        <v>1</v>
      </c>
      <c r="U346" s="74">
        <f t="shared" si="454"/>
        <v>1</v>
      </c>
      <c r="V346" s="74">
        <f t="shared" si="454"/>
        <v>1</v>
      </c>
      <c r="W346" s="74">
        <f t="shared" si="454"/>
        <v>1</v>
      </c>
      <c r="X346" s="74">
        <f t="shared" si="454"/>
        <v>1</v>
      </c>
      <c r="Y346" s="74">
        <f t="shared" si="454"/>
        <v>1</v>
      </c>
      <c r="Z346" s="74">
        <f t="shared" si="454"/>
        <v>1</v>
      </c>
      <c r="AA346" s="74">
        <f t="shared" si="454"/>
        <v>1</v>
      </c>
      <c r="AB346" s="74">
        <f t="shared" si="454"/>
        <v>1</v>
      </c>
      <c r="AC346" s="74">
        <f t="shared" si="454"/>
        <v>1</v>
      </c>
      <c r="AD346" s="74">
        <f t="shared" si="454"/>
        <v>1</v>
      </c>
      <c r="AE346" s="74">
        <f t="shared" si="454"/>
        <v>1</v>
      </c>
      <c r="AF346" s="74">
        <f t="shared" si="454"/>
        <v>1</v>
      </c>
      <c r="AG346" s="74">
        <f t="shared" si="454"/>
        <v>1</v>
      </c>
      <c r="AH346" s="74">
        <f t="shared" si="454"/>
        <v>1</v>
      </c>
      <c r="AI346" s="74">
        <f t="shared" si="454"/>
        <v>1</v>
      </c>
      <c r="AJ346" s="74">
        <f t="shared" si="454"/>
        <v>1</v>
      </c>
      <c r="AK346" s="74">
        <f t="shared" si="454"/>
        <v>1</v>
      </c>
      <c r="AL346" s="74">
        <f t="shared" si="454"/>
        <v>1</v>
      </c>
      <c r="AM346" s="74">
        <f t="shared" si="454"/>
        <v>1</v>
      </c>
      <c r="AN346" s="74"/>
      <c r="AO346" s="74"/>
      <c r="AP346" s="74"/>
      <c r="AQ346" s="74"/>
      <c r="AR346" s="74"/>
      <c r="AS346" s="74"/>
      <c r="AT346" s="74"/>
      <c r="AU346" s="74"/>
      <c r="AV346" s="74"/>
      <c r="AW346" s="74"/>
      <c r="AX346" s="74"/>
      <c r="AY346" s="74"/>
      <c r="AZ346" s="74"/>
      <c r="BA346" s="74"/>
      <c r="BB346" s="74"/>
      <c r="BC346" s="74"/>
      <c r="BD346" s="74"/>
      <c r="BE346" s="75"/>
      <c r="BF346" s="75"/>
      <c r="BG346" s="75"/>
      <c r="BH346" s="75"/>
    </row>
    <row r="347" spans="1:60">
      <c r="A347" s="9"/>
      <c r="B347" s="9"/>
      <c r="C347" s="70" t="s">
        <v>92</v>
      </c>
      <c r="D347" s="161"/>
      <c r="E347" s="70"/>
      <c r="F347" s="71"/>
      <c r="G347" s="70"/>
      <c r="H347" s="162"/>
      <c r="I347" s="72"/>
      <c r="J347" s="74">
        <f>IF(SUM($J346:J346)=1,1,0)+I347</f>
        <v>1</v>
      </c>
      <c r="K347" s="74">
        <f>IF(SUM($J346:K346)=1,1,0)+J347</f>
        <v>1</v>
      </c>
      <c r="L347" s="74">
        <f>IF(SUM($J346:L346)=1,1,0)+K347</f>
        <v>1</v>
      </c>
      <c r="M347" s="74">
        <f>IF(SUM($J346:M346)=1,1,0)+L347</f>
        <v>1</v>
      </c>
      <c r="N347" s="74">
        <f>IF(SUM($J346:N346)=1,1,0)+M347</f>
        <v>1</v>
      </c>
      <c r="O347" s="74">
        <f>IF(SUM($J346:O346)=1,1,0)+N347</f>
        <v>1</v>
      </c>
      <c r="P347" s="74">
        <f>IF(SUM($J346:P346)=1,1,0)+O347</f>
        <v>1</v>
      </c>
      <c r="Q347" s="74">
        <f>IF(SUM($J346:Q346)=1,1,0)+P347</f>
        <v>1</v>
      </c>
      <c r="R347" s="74">
        <f>IF(SUM($J346:R346)=1,1,0)+Q347</f>
        <v>1</v>
      </c>
      <c r="S347" s="74">
        <f>IF(SUM($J346:S346)=1,1,0)+R347</f>
        <v>1</v>
      </c>
      <c r="T347" s="74">
        <f>IF(SUM($J346:T346)=1,1,0)+S347</f>
        <v>1</v>
      </c>
      <c r="U347" s="74">
        <f>IF(SUM($J346:U346)=1,1,0)+T347</f>
        <v>1</v>
      </c>
      <c r="V347" s="74">
        <f>IF(SUM($J346:V346)=1,1,0)+U347</f>
        <v>1</v>
      </c>
      <c r="W347" s="74">
        <f>IF(SUM($J346:W346)=1,1,0)+V347</f>
        <v>1</v>
      </c>
      <c r="X347" s="74">
        <f>IF(SUM($J346:X346)=1,1,0)+W347</f>
        <v>1</v>
      </c>
      <c r="Y347" s="74">
        <f>IF(SUM($J346:Y346)=1,1,0)+X347</f>
        <v>1</v>
      </c>
      <c r="Z347" s="74">
        <f>IF(SUM($J346:Z346)=1,1,0)+Y347</f>
        <v>1</v>
      </c>
      <c r="AA347" s="74">
        <f>IF(SUM($J346:AA346)=1,1,0)+Z347</f>
        <v>1</v>
      </c>
      <c r="AB347" s="74">
        <f>IF(SUM($J346:AB346)=1,1,0)+AA347</f>
        <v>1</v>
      </c>
      <c r="AC347" s="74">
        <f>IF(SUM($J346:AC346)=1,1,0)+AB347</f>
        <v>1</v>
      </c>
      <c r="AD347" s="74">
        <f>IF(SUM($J346:AD346)=1,1,0)+AC347</f>
        <v>1</v>
      </c>
      <c r="AE347" s="74">
        <f>IF(SUM($J346:AE346)=1,1,0)+AD347</f>
        <v>1</v>
      </c>
      <c r="AF347" s="74">
        <f>IF(SUM($J346:AF346)=1,1,0)+AE347</f>
        <v>1</v>
      </c>
      <c r="AG347" s="74">
        <f>IF(SUM($J346:AG346)=1,1,0)+AF347</f>
        <v>1</v>
      </c>
      <c r="AH347" s="74">
        <f>IF(SUM($J346:AH346)=1,1,0)+AG347</f>
        <v>1</v>
      </c>
      <c r="AI347" s="74">
        <f>IF(SUM($J346:AI346)=1,1,0)+AH347</f>
        <v>1</v>
      </c>
      <c r="AJ347" s="74">
        <f>IF(SUM($J346:AJ346)=1,1,0)+AI347</f>
        <v>1</v>
      </c>
      <c r="AK347" s="74">
        <f>IF(SUM($J346:AK346)=1,1,0)+AJ347</f>
        <v>1</v>
      </c>
      <c r="AL347" s="74">
        <f>IF(SUM($J346:AL346)=1,1,0)+AK347</f>
        <v>1</v>
      </c>
      <c r="AM347" s="74">
        <f>IF(SUM($J346:AM346)=1,1,0)+AL347</f>
        <v>1</v>
      </c>
      <c r="AN347" s="74"/>
      <c r="AO347" s="74"/>
      <c r="AP347" s="74"/>
      <c r="AQ347" s="74"/>
      <c r="AR347" s="74"/>
      <c r="AS347" s="74"/>
      <c r="AT347" s="74"/>
      <c r="AU347" s="74"/>
      <c r="AV347" s="74"/>
      <c r="AW347" s="74"/>
      <c r="AX347" s="74"/>
      <c r="AY347" s="74"/>
      <c r="AZ347" s="74"/>
      <c r="BA347" s="74"/>
      <c r="BB347" s="74"/>
      <c r="BC347" s="74"/>
      <c r="BD347" s="74"/>
      <c r="BE347" s="75"/>
      <c r="BF347" s="75"/>
      <c r="BG347" s="75"/>
      <c r="BH347" s="75"/>
    </row>
    <row r="348" spans="1:60" ht="15.65" customHeight="1">
      <c r="A348" s="9"/>
      <c r="B348" s="9"/>
      <c r="C348" s="70" t="s">
        <v>93</v>
      </c>
      <c r="D348" s="162"/>
      <c r="E348" s="72"/>
      <c r="F348" s="76"/>
      <c r="G348" s="72"/>
      <c r="H348" s="162"/>
      <c r="I348" s="72"/>
      <c r="J348" s="73">
        <f>SUM($J343:J343)</f>
        <v>1</v>
      </c>
      <c r="K348" s="73">
        <f>SUM($J343:K343)</f>
        <v>2</v>
      </c>
      <c r="L348" s="73">
        <f>SUM($J343:L343)</f>
        <v>3</v>
      </c>
      <c r="M348" s="73">
        <f>SUM($J343:M343)</f>
        <v>4</v>
      </c>
      <c r="N348" s="73">
        <f>SUM($J343:N343)</f>
        <v>5</v>
      </c>
      <c r="O348" s="73">
        <f>SUM($J343:O343)</f>
        <v>6</v>
      </c>
      <c r="P348" s="73">
        <f>SUM($J343:P343)</f>
        <v>7</v>
      </c>
      <c r="Q348" s="73">
        <f>SUM($J343:Q343)</f>
        <v>8</v>
      </c>
      <c r="R348" s="73">
        <f>SUM($J343:R343)</f>
        <v>9</v>
      </c>
      <c r="S348" s="73">
        <f>SUM($J343:S343)</f>
        <v>10</v>
      </c>
      <c r="T348" s="73">
        <f>SUM($J343:T343)</f>
        <v>11</v>
      </c>
      <c r="U348" s="73">
        <f>SUM($J343:U343)</f>
        <v>12</v>
      </c>
      <c r="V348" s="73">
        <f>SUM($J343:V343)</f>
        <v>13</v>
      </c>
      <c r="W348" s="73">
        <f>SUM($J343:W343)</f>
        <v>14</v>
      </c>
      <c r="X348" s="73">
        <f>SUM($J343:X343)</f>
        <v>15</v>
      </c>
      <c r="Y348" s="73">
        <f>SUM($J343:Y343)</f>
        <v>16</v>
      </c>
      <c r="Z348" s="73">
        <f>SUM($J343:Z343)</f>
        <v>17</v>
      </c>
      <c r="AA348" s="73">
        <f>SUM($J343:AA343)</f>
        <v>18</v>
      </c>
      <c r="AB348" s="73">
        <f>SUM($J343:AB343)</f>
        <v>19</v>
      </c>
      <c r="AC348" s="73">
        <f>SUM($J343:AC343)</f>
        <v>20</v>
      </c>
      <c r="AD348" s="73">
        <f>SUM($J343:AD343)</f>
        <v>21</v>
      </c>
      <c r="AE348" s="73">
        <f>SUM($J343:AE343)</f>
        <v>22</v>
      </c>
      <c r="AF348" s="73">
        <f>SUM($J343:AF343)</f>
        <v>23</v>
      </c>
      <c r="AG348" s="73">
        <f>SUM($J343:AG343)</f>
        <v>24</v>
      </c>
      <c r="AH348" s="73">
        <f>SUM($J343:AH343)</f>
        <v>25</v>
      </c>
      <c r="AI348" s="73">
        <f>SUM($J343:AI343)</f>
        <v>26</v>
      </c>
      <c r="AJ348" s="73">
        <f>SUM($J343:AJ343)</f>
        <v>27</v>
      </c>
      <c r="AK348" s="73">
        <f>SUM($J343:AK343)</f>
        <v>28</v>
      </c>
      <c r="AL348" s="73">
        <f>SUM($J343:AL343)</f>
        <v>29</v>
      </c>
      <c r="AM348" s="73">
        <f>SUM($J343:AM343)</f>
        <v>30</v>
      </c>
      <c r="AN348" s="73"/>
      <c r="AO348" s="73"/>
      <c r="AP348" s="73"/>
      <c r="AQ348" s="73"/>
      <c r="AR348" s="73"/>
      <c r="AS348" s="73"/>
      <c r="AT348" s="73"/>
      <c r="AU348" s="73"/>
      <c r="AV348" s="73"/>
      <c r="AW348" s="73"/>
      <c r="AX348" s="73"/>
      <c r="AY348" s="73"/>
      <c r="AZ348" s="73"/>
      <c r="BA348" s="73"/>
      <c r="BB348" s="73"/>
      <c r="BC348" s="73"/>
      <c r="BD348" s="73"/>
      <c r="BE348" s="73"/>
      <c r="BF348" s="73"/>
      <c r="BG348" s="73"/>
      <c r="BH348" s="73"/>
    </row>
    <row r="349" spans="1:60" ht="15.65" customHeight="1">
      <c r="A349" s="9"/>
      <c r="B349" s="9"/>
      <c r="C349" s="70" t="s">
        <v>94</v>
      </c>
      <c r="D349" s="162"/>
      <c r="E349" s="72"/>
      <c r="F349" s="76"/>
      <c r="G349" s="72"/>
      <c r="H349" s="162"/>
      <c r="I349" s="72"/>
      <c r="J349" s="73">
        <f t="shared" ref="J349:AM349" si="455">IF(J348&gt;INDEX(assetlives, MATCH($B339, augnames, 0)), 0, 1)</f>
        <v>0</v>
      </c>
      <c r="K349" s="73">
        <f t="shared" si="455"/>
        <v>0</v>
      </c>
      <c r="L349" s="73">
        <f t="shared" si="455"/>
        <v>0</v>
      </c>
      <c r="M349" s="73">
        <f t="shared" si="455"/>
        <v>0</v>
      </c>
      <c r="N349" s="73">
        <f t="shared" si="455"/>
        <v>0</v>
      </c>
      <c r="O349" s="73">
        <f t="shared" si="455"/>
        <v>0</v>
      </c>
      <c r="P349" s="73">
        <f t="shared" si="455"/>
        <v>0</v>
      </c>
      <c r="Q349" s="73">
        <f t="shared" si="455"/>
        <v>0</v>
      </c>
      <c r="R349" s="73">
        <f t="shared" si="455"/>
        <v>0</v>
      </c>
      <c r="S349" s="73">
        <f t="shared" si="455"/>
        <v>0</v>
      </c>
      <c r="T349" s="73">
        <f t="shared" si="455"/>
        <v>0</v>
      </c>
      <c r="U349" s="73">
        <f t="shared" si="455"/>
        <v>0</v>
      </c>
      <c r="V349" s="73">
        <f t="shared" si="455"/>
        <v>0</v>
      </c>
      <c r="W349" s="73">
        <f t="shared" si="455"/>
        <v>0</v>
      </c>
      <c r="X349" s="73">
        <f t="shared" si="455"/>
        <v>0</v>
      </c>
      <c r="Y349" s="73">
        <f t="shared" si="455"/>
        <v>0</v>
      </c>
      <c r="Z349" s="73">
        <f t="shared" si="455"/>
        <v>0</v>
      </c>
      <c r="AA349" s="73">
        <f t="shared" si="455"/>
        <v>0</v>
      </c>
      <c r="AB349" s="73">
        <f t="shared" si="455"/>
        <v>0</v>
      </c>
      <c r="AC349" s="73">
        <f t="shared" si="455"/>
        <v>0</v>
      </c>
      <c r="AD349" s="73">
        <f t="shared" si="455"/>
        <v>0</v>
      </c>
      <c r="AE349" s="73">
        <f t="shared" si="455"/>
        <v>0</v>
      </c>
      <c r="AF349" s="73">
        <f t="shared" si="455"/>
        <v>0</v>
      </c>
      <c r="AG349" s="73">
        <f t="shared" si="455"/>
        <v>0</v>
      </c>
      <c r="AH349" s="73">
        <f t="shared" si="455"/>
        <v>0</v>
      </c>
      <c r="AI349" s="73">
        <f t="shared" si="455"/>
        <v>0</v>
      </c>
      <c r="AJ349" s="73">
        <f t="shared" si="455"/>
        <v>0</v>
      </c>
      <c r="AK349" s="73">
        <f t="shared" si="455"/>
        <v>0</v>
      </c>
      <c r="AL349" s="73">
        <f t="shared" si="455"/>
        <v>0</v>
      </c>
      <c r="AM349" s="73">
        <f t="shared" si="455"/>
        <v>0</v>
      </c>
      <c r="AN349" s="73"/>
      <c r="AO349" s="73"/>
      <c r="AP349" s="73"/>
      <c r="AQ349" s="73"/>
      <c r="AR349" s="73"/>
      <c r="AS349" s="73"/>
      <c r="AT349" s="73"/>
      <c r="AU349" s="73"/>
      <c r="AV349" s="73"/>
      <c r="AW349" s="73"/>
      <c r="AX349" s="73"/>
      <c r="AY349" s="73"/>
      <c r="AZ349" s="73"/>
      <c r="BA349" s="73"/>
      <c r="BB349" s="73"/>
      <c r="BC349" s="73"/>
      <c r="BD349" s="73"/>
      <c r="BE349" s="73"/>
      <c r="BF349" s="73"/>
      <c r="BG349" s="73"/>
      <c r="BH349" s="73"/>
    </row>
    <row r="350" spans="1:60">
      <c r="A350" s="9"/>
      <c r="B350" s="9"/>
      <c r="C350" s="70" t="s">
        <v>95</v>
      </c>
      <c r="D350" s="161"/>
      <c r="E350" s="70"/>
      <c r="F350" s="71"/>
      <c r="G350" s="70"/>
      <c r="H350" s="162"/>
      <c r="I350" s="72"/>
      <c r="J350" s="74">
        <f>IF(J$7&lt;=ModelFyEnd, 1, 0)</f>
        <v>1</v>
      </c>
      <c r="K350" s="74">
        <f t="shared" ref="K350:AM350" si="456">IF(K$7&lt;=ModelFyEnd, 1, 0)</f>
        <v>1</v>
      </c>
      <c r="L350" s="74">
        <f t="shared" si="456"/>
        <v>1</v>
      </c>
      <c r="M350" s="74">
        <f t="shared" si="456"/>
        <v>1</v>
      </c>
      <c r="N350" s="74">
        <f t="shared" si="456"/>
        <v>1</v>
      </c>
      <c r="O350" s="74">
        <f t="shared" si="456"/>
        <v>1</v>
      </c>
      <c r="P350" s="74">
        <f t="shared" si="456"/>
        <v>1</v>
      </c>
      <c r="Q350" s="74">
        <f t="shared" si="456"/>
        <v>1</v>
      </c>
      <c r="R350" s="74">
        <f t="shared" si="456"/>
        <v>1</v>
      </c>
      <c r="S350" s="74">
        <f t="shared" si="456"/>
        <v>1</v>
      </c>
      <c r="T350" s="74">
        <f t="shared" si="456"/>
        <v>1</v>
      </c>
      <c r="U350" s="74">
        <f t="shared" si="456"/>
        <v>1</v>
      </c>
      <c r="V350" s="74">
        <f t="shared" si="456"/>
        <v>1</v>
      </c>
      <c r="W350" s="74">
        <f t="shared" si="456"/>
        <v>1</v>
      </c>
      <c r="X350" s="74">
        <f t="shared" si="456"/>
        <v>1</v>
      </c>
      <c r="Y350" s="74">
        <f t="shared" si="456"/>
        <v>1</v>
      </c>
      <c r="Z350" s="74">
        <f t="shared" si="456"/>
        <v>1</v>
      </c>
      <c r="AA350" s="74">
        <f t="shared" si="456"/>
        <v>1</v>
      </c>
      <c r="AB350" s="74">
        <f t="shared" si="456"/>
        <v>1</v>
      </c>
      <c r="AC350" s="74">
        <f t="shared" si="456"/>
        <v>1</v>
      </c>
      <c r="AD350" s="74">
        <f t="shared" si="456"/>
        <v>1</v>
      </c>
      <c r="AE350" s="74">
        <f t="shared" si="456"/>
        <v>1</v>
      </c>
      <c r="AF350" s="74">
        <f t="shared" si="456"/>
        <v>1</v>
      </c>
      <c r="AG350" s="74">
        <f t="shared" si="456"/>
        <v>1</v>
      </c>
      <c r="AH350" s="74">
        <f t="shared" si="456"/>
        <v>1</v>
      </c>
      <c r="AI350" s="74">
        <f t="shared" si="456"/>
        <v>1</v>
      </c>
      <c r="AJ350" s="74">
        <f t="shared" si="456"/>
        <v>1</v>
      </c>
      <c r="AK350" s="74">
        <f t="shared" si="456"/>
        <v>1</v>
      </c>
      <c r="AL350" s="74">
        <f t="shared" si="456"/>
        <v>1</v>
      </c>
      <c r="AM350" s="74">
        <f t="shared" si="456"/>
        <v>1</v>
      </c>
      <c r="AN350" s="74"/>
      <c r="AO350" s="74"/>
      <c r="AP350" s="74"/>
      <c r="AQ350" s="74"/>
      <c r="AR350" s="74"/>
      <c r="AS350" s="74"/>
      <c r="AT350" s="74"/>
      <c r="AU350" s="74"/>
      <c r="AV350" s="74"/>
      <c r="AW350" s="74"/>
      <c r="AX350" s="74"/>
      <c r="AY350" s="74"/>
      <c r="AZ350" s="74"/>
      <c r="BA350" s="74"/>
      <c r="BB350" s="74"/>
      <c r="BC350" s="74"/>
      <c r="BD350" s="74"/>
      <c r="BE350" s="75"/>
      <c r="BF350" s="75"/>
      <c r="BG350" s="75"/>
      <c r="BH350" s="75"/>
    </row>
    <row r="351" spans="1:60">
      <c r="A351" s="9"/>
      <c r="B351" s="9"/>
      <c r="C351" s="9"/>
      <c r="D351" s="16"/>
      <c r="E351" s="9"/>
      <c r="F351" s="34"/>
      <c r="G351" s="9"/>
      <c r="H351" s="16"/>
      <c r="I351" s="9"/>
      <c r="J351" s="9"/>
      <c r="K351" s="9"/>
      <c r="L351" s="9"/>
      <c r="M351" s="9"/>
      <c r="N351" s="9"/>
      <c r="O351" s="9"/>
      <c r="P351" s="9"/>
      <c r="Q351" s="9"/>
      <c r="R351" s="9"/>
      <c r="S351" s="9"/>
      <c r="T351" s="9"/>
      <c r="U351" s="9"/>
      <c r="V351" s="9"/>
      <c r="W351" s="9"/>
      <c r="X351" s="9"/>
      <c r="Y351" s="9"/>
      <c r="Z351" s="9"/>
      <c r="AA351" s="9"/>
      <c r="AB351" s="9"/>
      <c r="AC351" s="9"/>
      <c r="AD351" s="9"/>
      <c r="AE351" s="9"/>
      <c r="AF351" s="9"/>
      <c r="AG351" s="9"/>
      <c r="AH351" s="9"/>
      <c r="AI351" s="9"/>
      <c r="AJ351" s="9"/>
      <c r="AK351" s="9"/>
      <c r="AL351" s="9"/>
      <c r="AM351" s="9"/>
      <c r="AN351" s="9"/>
      <c r="AO351" s="9"/>
      <c r="AP351" s="9"/>
      <c r="AQ351" s="9"/>
      <c r="AR351" s="9"/>
      <c r="AS351" s="9"/>
      <c r="AT351" s="9"/>
      <c r="AU351" s="9"/>
      <c r="AV351" s="9"/>
      <c r="AW351" s="9"/>
      <c r="AX351" s="9"/>
      <c r="AY351" s="9"/>
      <c r="AZ351" s="9"/>
      <c r="BA351" s="9"/>
      <c r="BB351" s="9"/>
      <c r="BC351" s="9"/>
      <c r="BD351" s="9"/>
      <c r="BE351" s="9"/>
      <c r="BF351" s="9"/>
      <c r="BG351" s="9"/>
      <c r="BH351" s="9"/>
    </row>
    <row r="352" spans="1:60" ht="22">
      <c r="A352" s="9"/>
      <c r="B352" s="63"/>
      <c r="C352" s="5" t="s">
        <v>96</v>
      </c>
      <c r="D352" s="160" t="s">
        <v>80</v>
      </c>
      <c r="E352" s="11"/>
      <c r="F352" s="76" t="s">
        <v>97</v>
      </c>
      <c r="G352" s="9"/>
      <c r="H352" s="16"/>
      <c r="I352" s="9"/>
      <c r="J352" s="48">
        <f t="shared" ref="J352:AM352" si="457">IF(J344=1, INDEX(yieldnew, MATCH($B339, augnames, 0)), 0)*J349</f>
        <v>0</v>
      </c>
      <c r="K352" s="48">
        <f t="shared" si="457"/>
        <v>0</v>
      </c>
      <c r="L352" s="48">
        <f t="shared" si="457"/>
        <v>0</v>
      </c>
      <c r="M352" s="48">
        <f t="shared" si="457"/>
        <v>0</v>
      </c>
      <c r="N352" s="48">
        <f t="shared" si="457"/>
        <v>0</v>
      </c>
      <c r="O352" s="48">
        <f t="shared" si="457"/>
        <v>0</v>
      </c>
      <c r="P352" s="48">
        <f t="shared" si="457"/>
        <v>0</v>
      </c>
      <c r="Q352" s="48">
        <f t="shared" si="457"/>
        <v>0</v>
      </c>
      <c r="R352" s="48">
        <f t="shared" si="457"/>
        <v>0</v>
      </c>
      <c r="S352" s="48">
        <f t="shared" si="457"/>
        <v>0</v>
      </c>
      <c r="T352" s="48">
        <f t="shared" si="457"/>
        <v>0</v>
      </c>
      <c r="U352" s="48">
        <f t="shared" si="457"/>
        <v>0</v>
      </c>
      <c r="V352" s="48">
        <f t="shared" si="457"/>
        <v>0</v>
      </c>
      <c r="W352" s="48">
        <f t="shared" si="457"/>
        <v>0</v>
      </c>
      <c r="X352" s="48">
        <f t="shared" si="457"/>
        <v>0</v>
      </c>
      <c r="Y352" s="48">
        <f t="shared" si="457"/>
        <v>0</v>
      </c>
      <c r="Z352" s="48">
        <f t="shared" si="457"/>
        <v>0</v>
      </c>
      <c r="AA352" s="48">
        <f t="shared" si="457"/>
        <v>0</v>
      </c>
      <c r="AB352" s="48">
        <f t="shared" si="457"/>
        <v>0</v>
      </c>
      <c r="AC352" s="48">
        <f t="shared" si="457"/>
        <v>0</v>
      </c>
      <c r="AD352" s="48">
        <f t="shared" si="457"/>
        <v>0</v>
      </c>
      <c r="AE352" s="48">
        <f t="shared" si="457"/>
        <v>0</v>
      </c>
      <c r="AF352" s="48">
        <f t="shared" si="457"/>
        <v>0</v>
      </c>
      <c r="AG352" s="48">
        <f t="shared" si="457"/>
        <v>0</v>
      </c>
      <c r="AH352" s="48">
        <f t="shared" si="457"/>
        <v>0</v>
      </c>
      <c r="AI352" s="48">
        <f t="shared" si="457"/>
        <v>0</v>
      </c>
      <c r="AJ352" s="48">
        <f t="shared" si="457"/>
        <v>0</v>
      </c>
      <c r="AK352" s="48">
        <f t="shared" si="457"/>
        <v>0</v>
      </c>
      <c r="AL352" s="48">
        <f t="shared" si="457"/>
        <v>0</v>
      </c>
      <c r="AM352" s="48">
        <f t="shared" si="457"/>
        <v>0</v>
      </c>
      <c r="AN352" s="9"/>
      <c r="AO352" s="9"/>
      <c r="AP352" s="9"/>
      <c r="AQ352" s="9"/>
      <c r="AR352" s="9"/>
      <c r="AS352" s="9"/>
      <c r="AT352" s="9"/>
      <c r="AU352" s="9"/>
      <c r="AV352" s="9"/>
      <c r="AW352" s="9"/>
      <c r="AX352" s="9"/>
      <c r="AY352" s="9"/>
      <c r="AZ352" s="9"/>
      <c r="BA352" s="9"/>
      <c r="BB352" s="9"/>
      <c r="BC352" s="9"/>
      <c r="BD352" s="9"/>
      <c r="BE352" s="9"/>
      <c r="BF352" s="9"/>
      <c r="BG352" s="9"/>
      <c r="BH352" s="9"/>
    </row>
    <row r="353" spans="1:60" ht="22">
      <c r="A353" s="9"/>
      <c r="B353" s="63"/>
      <c r="C353" s="5" t="s">
        <v>98</v>
      </c>
      <c r="D353" s="160" t="str">
        <f>baseyear</f>
        <v>FY$24</v>
      </c>
      <c r="E353" s="11"/>
      <c r="F353" s="77" t="str">
        <f>IF(H355=0,"",INDEX($J$7:$AM$7,1,MATCH(1,$J347:$AM347,0)))</f>
        <v/>
      </c>
      <c r="G353" s="9"/>
      <c r="H353" s="16"/>
      <c r="I353" s="9"/>
      <c r="J353" s="48" cm="1">
        <f t="array" ref="J353">IF(J347=0,0,INDEX(Capitalexpenditure,MATCH($B339,augnames,0),J347))</f>
        <v>0</v>
      </c>
      <c r="K353" s="48" cm="1">
        <f t="array" ref="K353">IF(K347=0,0,INDEX(Capitalexpenditure,MATCH($B339,augnames,0),K347))</f>
        <v>0</v>
      </c>
      <c r="L353" s="48" cm="1">
        <f t="array" ref="L353">IF(L347=0,0,INDEX(Capitalexpenditure,MATCH($B339,augnames,0),L347))</f>
        <v>0</v>
      </c>
      <c r="M353" s="48" cm="1">
        <f t="array" ref="M353">IF(M347=0,0,INDEX(Capitalexpenditure,MATCH($B339,augnames,0),M347))</f>
        <v>0</v>
      </c>
      <c r="N353" s="48" cm="1">
        <f t="array" ref="N353">IF(N347=0,0,INDEX(Capitalexpenditure,MATCH($B339,augnames,0),N347))</f>
        <v>0</v>
      </c>
      <c r="O353" s="48" cm="1">
        <f t="array" ref="O353">IF(O347=0,0,INDEX(Capitalexpenditure,MATCH($B339,augnames,0),O347))</f>
        <v>0</v>
      </c>
      <c r="P353" s="48" cm="1">
        <f t="array" ref="P353">IF(P347=0,0,INDEX(Capitalexpenditure,MATCH($B339,augnames,0),P347))</f>
        <v>0</v>
      </c>
      <c r="Q353" s="48" cm="1">
        <f t="array" ref="Q353">IF(Q347=0,0,INDEX(Capitalexpenditure,MATCH($B339,augnames,0),Q347))</f>
        <v>0</v>
      </c>
      <c r="R353" s="48" cm="1">
        <f t="array" ref="R353">IF(R347=0,0,INDEX(Capitalexpenditure,MATCH($B339,augnames,0),R347))</f>
        <v>0</v>
      </c>
      <c r="S353" s="48" cm="1">
        <f t="array" ref="S353">IF(S347=0,0,INDEX(Capitalexpenditure,MATCH($B339,augnames,0),S347))</f>
        <v>0</v>
      </c>
      <c r="T353" s="48" cm="1">
        <f t="array" ref="T353">IF(T347=0,0,INDEX(Capitalexpenditure,MATCH($B339,augnames,0),T347))</f>
        <v>0</v>
      </c>
      <c r="U353" s="48" cm="1">
        <f t="array" ref="U353">IF(U347=0,0,INDEX(Capitalexpenditure,MATCH($B339,augnames,0),U347))</f>
        <v>0</v>
      </c>
      <c r="V353" s="48" cm="1">
        <f t="array" ref="V353">IF(V347=0,0,INDEX(Capitalexpenditure,MATCH($B339,augnames,0),V347))</f>
        <v>0</v>
      </c>
      <c r="W353" s="48" cm="1">
        <f t="array" ref="W353">IF(W347=0,0,INDEX(Capitalexpenditure,MATCH($B339,augnames,0),W347))</f>
        <v>0</v>
      </c>
      <c r="X353" s="48" cm="1">
        <f t="array" ref="X353">IF(X347=0,0,INDEX(Capitalexpenditure,MATCH($B339,augnames,0),X347))</f>
        <v>0</v>
      </c>
      <c r="Y353" s="48" cm="1">
        <f t="array" ref="Y353">IF(Y347=0,0,INDEX(Capitalexpenditure,MATCH($B339,augnames,0),Y347))</f>
        <v>0</v>
      </c>
      <c r="Z353" s="48" cm="1">
        <f t="array" ref="Z353">IF(Z347=0,0,INDEX(Capitalexpenditure,MATCH($B339,augnames,0),Z347))</f>
        <v>0</v>
      </c>
      <c r="AA353" s="48" cm="1">
        <f t="array" ref="AA353">IF(AA347=0,0,INDEX(Capitalexpenditure,MATCH($B339,augnames,0),AA347))</f>
        <v>0</v>
      </c>
      <c r="AB353" s="48" cm="1">
        <f t="array" ref="AB353">IF(AB347=0,0,INDEX(Capitalexpenditure,MATCH($B339,augnames,0),AB347))</f>
        <v>0</v>
      </c>
      <c r="AC353" s="48" cm="1">
        <f t="array" ref="AC353">IF(AC347=0,0,INDEX(Capitalexpenditure,MATCH($B339,augnames,0),AC347))</f>
        <v>0</v>
      </c>
      <c r="AD353" s="48" cm="1">
        <f t="array" ref="AD353">IF(AD347=0,0,INDEX(Capitalexpenditure,MATCH($B339,augnames,0),AD347))</f>
        <v>0</v>
      </c>
      <c r="AE353" s="48" cm="1">
        <f t="array" ref="AE353">IF(AE347=0,0,INDEX(Capitalexpenditure,MATCH($B339,augnames,0),AE347))</f>
        <v>0</v>
      </c>
      <c r="AF353" s="48" cm="1">
        <f t="array" ref="AF353">IF(AF347=0,0,INDEX(Capitalexpenditure,MATCH($B339,augnames,0),AF347))</f>
        <v>0</v>
      </c>
      <c r="AG353" s="48" cm="1">
        <f t="array" ref="AG353">IF(AG347=0,0,INDEX(Capitalexpenditure,MATCH($B339,augnames,0),AG347))</f>
        <v>0</v>
      </c>
      <c r="AH353" s="48" cm="1">
        <f t="array" ref="AH353">IF(AH347=0,0,INDEX(Capitalexpenditure,MATCH($B339,augnames,0),AH347))</f>
        <v>0</v>
      </c>
      <c r="AI353" s="48" cm="1">
        <f t="array" ref="AI353">IF(AI347=0,0,INDEX(Capitalexpenditure,MATCH($B339,augnames,0),AI347))</f>
        <v>0</v>
      </c>
      <c r="AJ353" s="48" cm="1">
        <f t="array" ref="AJ353">IF(AJ347=0,0,INDEX(Capitalexpenditure,MATCH($B339,augnames,0),AJ347))</f>
        <v>0</v>
      </c>
      <c r="AK353" s="48" cm="1">
        <f t="array" ref="AK353">IF(AK347=0,0,INDEX(Capitalexpenditure,MATCH($B339,augnames,0),AK347))</f>
        <v>0</v>
      </c>
      <c r="AL353" s="48" cm="1">
        <f t="array" ref="AL353">IF(AL347=0,0,INDEX(Capitalexpenditure,MATCH($B339,augnames,0),AL347))</f>
        <v>0</v>
      </c>
      <c r="AM353" s="48" cm="1">
        <f t="array" ref="AM353">IF(AM347=0,0,INDEX(Capitalexpenditure,MATCH($B339,augnames,0),AM347))</f>
        <v>0</v>
      </c>
      <c r="AN353" s="9"/>
      <c r="AO353" s="9"/>
      <c r="AP353" s="9"/>
      <c r="AQ353" s="9"/>
      <c r="AR353" s="9"/>
      <c r="AS353" s="9"/>
      <c r="AT353" s="9"/>
      <c r="AU353" s="9"/>
      <c r="AV353" s="9"/>
      <c r="AW353" s="9"/>
      <c r="AX353" s="9"/>
      <c r="AY353" s="9"/>
      <c r="AZ353" s="9"/>
      <c r="BA353" s="9"/>
      <c r="BB353" s="9"/>
      <c r="BC353" s="9"/>
      <c r="BD353" s="9"/>
      <c r="BE353" s="9"/>
      <c r="BF353" s="9"/>
      <c r="BG353" s="9"/>
      <c r="BH353" s="9"/>
    </row>
    <row r="354" spans="1:60" ht="22">
      <c r="A354" s="9"/>
      <c r="B354" s="63"/>
      <c r="C354" s="5" t="s">
        <v>99</v>
      </c>
      <c r="D354" s="160" t="str">
        <f>baseyear</f>
        <v>FY$24</v>
      </c>
      <c r="E354" s="11"/>
      <c r="F354" s="64"/>
      <c r="G354" s="9"/>
      <c r="H354" s="16"/>
      <c r="I354" s="9"/>
      <c r="J354" s="48">
        <f t="shared" ref="J354:AM354" si="458">IF(J344=1,INDEX(Operatingexpenditure,MATCH($B339,augnames,0),J348),0)</f>
        <v>0</v>
      </c>
      <c r="K354" s="48">
        <f t="shared" si="458"/>
        <v>0</v>
      </c>
      <c r="L354" s="48">
        <f t="shared" si="458"/>
        <v>0</v>
      </c>
      <c r="M354" s="48">
        <f t="shared" si="458"/>
        <v>0</v>
      </c>
      <c r="N354" s="48">
        <f t="shared" si="458"/>
        <v>0</v>
      </c>
      <c r="O354" s="48">
        <f t="shared" si="458"/>
        <v>0</v>
      </c>
      <c r="P354" s="48">
        <f t="shared" si="458"/>
        <v>0</v>
      </c>
      <c r="Q354" s="48">
        <f t="shared" si="458"/>
        <v>0</v>
      </c>
      <c r="R354" s="48">
        <f t="shared" si="458"/>
        <v>0</v>
      </c>
      <c r="S354" s="48">
        <f t="shared" si="458"/>
        <v>0</v>
      </c>
      <c r="T354" s="48">
        <f t="shared" si="458"/>
        <v>0</v>
      </c>
      <c r="U354" s="48">
        <f t="shared" si="458"/>
        <v>0</v>
      </c>
      <c r="V354" s="48">
        <f t="shared" si="458"/>
        <v>0</v>
      </c>
      <c r="W354" s="48">
        <f t="shared" si="458"/>
        <v>0</v>
      </c>
      <c r="X354" s="48">
        <f t="shared" si="458"/>
        <v>0</v>
      </c>
      <c r="Y354" s="48">
        <f t="shared" si="458"/>
        <v>0</v>
      </c>
      <c r="Z354" s="48">
        <f t="shared" si="458"/>
        <v>0</v>
      </c>
      <c r="AA354" s="48">
        <f t="shared" si="458"/>
        <v>0</v>
      </c>
      <c r="AB354" s="48">
        <f t="shared" si="458"/>
        <v>0</v>
      </c>
      <c r="AC354" s="48">
        <f t="shared" si="458"/>
        <v>0</v>
      </c>
      <c r="AD354" s="48">
        <f t="shared" si="458"/>
        <v>0</v>
      </c>
      <c r="AE354" s="48">
        <f t="shared" si="458"/>
        <v>0</v>
      </c>
      <c r="AF354" s="48">
        <f t="shared" si="458"/>
        <v>0</v>
      </c>
      <c r="AG354" s="48">
        <f t="shared" si="458"/>
        <v>0</v>
      </c>
      <c r="AH354" s="48">
        <f t="shared" si="458"/>
        <v>0</v>
      </c>
      <c r="AI354" s="48">
        <f t="shared" si="458"/>
        <v>0</v>
      </c>
      <c r="AJ354" s="48">
        <f t="shared" si="458"/>
        <v>0</v>
      </c>
      <c r="AK354" s="48">
        <f t="shared" si="458"/>
        <v>0</v>
      </c>
      <c r="AL354" s="48">
        <f t="shared" si="458"/>
        <v>0</v>
      </c>
      <c r="AM354" s="48">
        <f t="shared" si="458"/>
        <v>0</v>
      </c>
      <c r="AN354" s="9"/>
      <c r="AO354" s="9"/>
      <c r="AP354" s="9"/>
      <c r="AQ354" s="9"/>
      <c r="AR354" s="9"/>
      <c r="AS354" s="9"/>
      <c r="AT354" s="9"/>
      <c r="AU354" s="9"/>
      <c r="AV354" s="9"/>
      <c r="AW354" s="9"/>
      <c r="AX354" s="9"/>
      <c r="AY354" s="9"/>
      <c r="AZ354" s="9"/>
      <c r="BA354" s="9"/>
      <c r="BB354" s="9"/>
      <c r="BC354" s="9"/>
      <c r="BD354" s="9"/>
      <c r="BE354" s="9"/>
      <c r="BF354" s="9"/>
      <c r="BG354" s="9"/>
      <c r="BH354" s="9"/>
    </row>
    <row r="355" spans="1:60" s="59" customFormat="1" ht="22">
      <c r="A355" s="10"/>
      <c r="B355" s="66"/>
      <c r="C355" s="59" t="str">
        <f>"Total expenditure: "&amp;B339</f>
        <v>Total expenditure: Augmentation 3 name</v>
      </c>
      <c r="D355" s="163" t="str">
        <f>baseyear</f>
        <v>FY$24</v>
      </c>
      <c r="E355" s="78"/>
      <c r="F355" s="64"/>
      <c r="G355" s="10"/>
      <c r="H355" s="169">
        <f>J355+NPV(discountrate, K355:AM355)</f>
        <v>0</v>
      </c>
      <c r="I355" s="10"/>
      <c r="J355" s="65">
        <f>IF(J350=1, SUM(J353:J354), 0)</f>
        <v>0</v>
      </c>
      <c r="K355" s="65">
        <f t="shared" ref="K355:AM355" si="459">IF(K350=1, SUM(K353:K354), 0)</f>
        <v>0</v>
      </c>
      <c r="L355" s="65">
        <f t="shared" si="459"/>
        <v>0</v>
      </c>
      <c r="M355" s="65">
        <f t="shared" si="459"/>
        <v>0</v>
      </c>
      <c r="N355" s="65">
        <f t="shared" si="459"/>
        <v>0</v>
      </c>
      <c r="O355" s="65">
        <f t="shared" si="459"/>
        <v>0</v>
      </c>
      <c r="P355" s="65">
        <f t="shared" si="459"/>
        <v>0</v>
      </c>
      <c r="Q355" s="65">
        <f t="shared" si="459"/>
        <v>0</v>
      </c>
      <c r="R355" s="65">
        <f t="shared" si="459"/>
        <v>0</v>
      </c>
      <c r="S355" s="65">
        <f t="shared" si="459"/>
        <v>0</v>
      </c>
      <c r="T355" s="65">
        <f t="shared" si="459"/>
        <v>0</v>
      </c>
      <c r="U355" s="65">
        <f t="shared" si="459"/>
        <v>0</v>
      </c>
      <c r="V355" s="65">
        <f t="shared" si="459"/>
        <v>0</v>
      </c>
      <c r="W355" s="65">
        <f t="shared" si="459"/>
        <v>0</v>
      </c>
      <c r="X355" s="65">
        <f t="shared" si="459"/>
        <v>0</v>
      </c>
      <c r="Y355" s="65">
        <f t="shared" si="459"/>
        <v>0</v>
      </c>
      <c r="Z355" s="65">
        <f t="shared" si="459"/>
        <v>0</v>
      </c>
      <c r="AA355" s="65">
        <f t="shared" si="459"/>
        <v>0</v>
      </c>
      <c r="AB355" s="65">
        <f t="shared" si="459"/>
        <v>0</v>
      </c>
      <c r="AC355" s="65">
        <f t="shared" si="459"/>
        <v>0</v>
      </c>
      <c r="AD355" s="65">
        <f t="shared" si="459"/>
        <v>0</v>
      </c>
      <c r="AE355" s="65">
        <f t="shared" si="459"/>
        <v>0</v>
      </c>
      <c r="AF355" s="65">
        <f t="shared" si="459"/>
        <v>0</v>
      </c>
      <c r="AG355" s="65">
        <f t="shared" si="459"/>
        <v>0</v>
      </c>
      <c r="AH355" s="65">
        <f t="shared" si="459"/>
        <v>0</v>
      </c>
      <c r="AI355" s="65">
        <f t="shared" si="459"/>
        <v>0</v>
      </c>
      <c r="AJ355" s="65">
        <f t="shared" si="459"/>
        <v>0</v>
      </c>
      <c r="AK355" s="65">
        <f t="shared" si="459"/>
        <v>0</v>
      </c>
      <c r="AL355" s="65">
        <f t="shared" si="459"/>
        <v>0</v>
      </c>
      <c r="AM355" s="65">
        <f t="shared" si="459"/>
        <v>0</v>
      </c>
      <c r="AN355" s="10"/>
      <c r="AO355" s="10"/>
      <c r="AP355" s="10"/>
      <c r="AQ355" s="10"/>
      <c r="AR355" s="10"/>
      <c r="AS355" s="10"/>
      <c r="AT355" s="10"/>
      <c r="AU355" s="10"/>
      <c r="AV355" s="10"/>
      <c r="AW355" s="10"/>
      <c r="AX355" s="10"/>
      <c r="AY355" s="10"/>
      <c r="AZ355" s="10"/>
      <c r="BA355" s="10"/>
      <c r="BB355" s="10"/>
      <c r="BC355" s="10"/>
      <c r="BD355" s="10"/>
      <c r="BE355" s="10"/>
      <c r="BF355" s="10"/>
      <c r="BG355" s="10"/>
      <c r="BH355" s="10"/>
    </row>
    <row r="356" spans="1:60">
      <c r="A356" s="9"/>
      <c r="B356" s="9"/>
      <c r="C356" s="9"/>
      <c r="D356" s="16"/>
      <c r="E356" s="9"/>
      <c r="F356" s="34"/>
      <c r="G356" s="9"/>
      <c r="H356" s="16"/>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c r="AY356" s="9"/>
      <c r="AZ356" s="9"/>
      <c r="BA356" s="9"/>
      <c r="BB356" s="9"/>
      <c r="BC356" s="9"/>
      <c r="BD356" s="9"/>
      <c r="BE356" s="9"/>
      <c r="BF356" s="9"/>
      <c r="BG356" s="9"/>
      <c r="BH356" s="9"/>
    </row>
    <row r="357" spans="1:60" ht="22">
      <c r="A357" s="9"/>
      <c r="B357" s="66" t="str">
        <f>aug4_name</f>
        <v>Augmentation 4 name</v>
      </c>
      <c r="D357" s="16"/>
      <c r="E357" s="9"/>
      <c r="F357" s="34"/>
      <c r="G357" s="9"/>
      <c r="H357" s="16"/>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c r="AY357" s="9"/>
      <c r="AZ357" s="9"/>
      <c r="BA357" s="9"/>
      <c r="BB357" s="9"/>
      <c r="BC357" s="9"/>
      <c r="BD357" s="9"/>
      <c r="BE357" s="9"/>
      <c r="BF357" s="9"/>
      <c r="BG357" s="9"/>
      <c r="BH357" s="9"/>
    </row>
    <row r="358" spans="1:60">
      <c r="A358" s="9"/>
      <c r="B358" s="9"/>
      <c r="C358" s="9"/>
      <c r="D358" s="16"/>
      <c r="E358" s="9"/>
      <c r="F358" s="34"/>
      <c r="G358" s="9"/>
      <c r="H358" s="16"/>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c r="AN358" s="9"/>
      <c r="AO358" s="9"/>
      <c r="AP358" s="9"/>
      <c r="AQ358" s="9"/>
      <c r="AR358" s="9"/>
      <c r="AS358" s="9"/>
      <c r="AT358" s="9"/>
      <c r="AU358" s="9"/>
      <c r="AV358" s="9"/>
      <c r="AW358" s="9"/>
      <c r="AX358" s="9"/>
      <c r="AY358" s="9"/>
      <c r="AZ358" s="9"/>
      <c r="BA358" s="9"/>
      <c r="BB358" s="9"/>
      <c r="BC358" s="9"/>
      <c r="BD358" s="9"/>
      <c r="BE358" s="9"/>
      <c r="BF358" s="9"/>
      <c r="BG358" s="9"/>
      <c r="BH358" s="9"/>
    </row>
    <row r="359" spans="1:60">
      <c r="A359" s="9"/>
      <c r="B359" s="9"/>
      <c r="C359" s="9" t="s">
        <v>87</v>
      </c>
      <c r="D359" s="16" t="s">
        <v>80</v>
      </c>
      <c r="E359" s="9"/>
      <c r="F359" s="34"/>
      <c r="G359" s="9"/>
      <c r="H359" s="16"/>
      <c r="I359" s="9"/>
      <c r="J359" s="45">
        <f t="shared" ref="J359:AM359" si="460">J341+J352</f>
        <v>0</v>
      </c>
      <c r="K359" s="45">
        <f t="shared" si="460"/>
        <v>0</v>
      </c>
      <c r="L359" s="45">
        <f t="shared" si="460"/>
        <v>0</v>
      </c>
      <c r="M359" s="45">
        <f t="shared" si="460"/>
        <v>0</v>
      </c>
      <c r="N359" s="45">
        <f t="shared" si="460"/>
        <v>0</v>
      </c>
      <c r="O359" s="45">
        <f t="shared" si="460"/>
        <v>0</v>
      </c>
      <c r="P359" s="45">
        <f t="shared" si="460"/>
        <v>0</v>
      </c>
      <c r="Q359" s="45">
        <f t="shared" si="460"/>
        <v>0</v>
      </c>
      <c r="R359" s="45">
        <f t="shared" si="460"/>
        <v>0</v>
      </c>
      <c r="S359" s="45">
        <f t="shared" si="460"/>
        <v>0</v>
      </c>
      <c r="T359" s="45">
        <f t="shared" si="460"/>
        <v>0</v>
      </c>
      <c r="U359" s="45">
        <f t="shared" si="460"/>
        <v>0</v>
      </c>
      <c r="V359" s="45">
        <f t="shared" si="460"/>
        <v>0</v>
      </c>
      <c r="W359" s="45">
        <f t="shared" si="460"/>
        <v>0</v>
      </c>
      <c r="X359" s="45">
        <f t="shared" si="460"/>
        <v>0</v>
      </c>
      <c r="Y359" s="45">
        <f t="shared" si="460"/>
        <v>0</v>
      </c>
      <c r="Z359" s="45">
        <f t="shared" si="460"/>
        <v>0</v>
      </c>
      <c r="AA359" s="45">
        <f t="shared" si="460"/>
        <v>0</v>
      </c>
      <c r="AB359" s="45">
        <f t="shared" si="460"/>
        <v>0</v>
      </c>
      <c r="AC359" s="45">
        <f t="shared" si="460"/>
        <v>0</v>
      </c>
      <c r="AD359" s="45">
        <f t="shared" si="460"/>
        <v>0</v>
      </c>
      <c r="AE359" s="45">
        <f t="shared" si="460"/>
        <v>0</v>
      </c>
      <c r="AF359" s="45">
        <f t="shared" si="460"/>
        <v>0</v>
      </c>
      <c r="AG359" s="45">
        <f t="shared" si="460"/>
        <v>0</v>
      </c>
      <c r="AH359" s="45">
        <f t="shared" si="460"/>
        <v>0</v>
      </c>
      <c r="AI359" s="45">
        <f t="shared" si="460"/>
        <v>0</v>
      </c>
      <c r="AJ359" s="45">
        <f t="shared" si="460"/>
        <v>0</v>
      </c>
      <c r="AK359" s="45">
        <f t="shared" si="460"/>
        <v>0</v>
      </c>
      <c r="AL359" s="45">
        <f t="shared" si="460"/>
        <v>0</v>
      </c>
      <c r="AM359" s="45">
        <f t="shared" si="460"/>
        <v>0</v>
      </c>
      <c r="AN359" s="62"/>
      <c r="AO359" s="62"/>
      <c r="AP359" s="62"/>
      <c r="AQ359" s="62"/>
      <c r="AR359" s="62"/>
      <c r="AS359" s="62"/>
      <c r="AT359" s="62"/>
      <c r="AU359" s="62"/>
      <c r="AV359" s="62"/>
      <c r="AW359" s="62"/>
      <c r="AX359" s="62"/>
      <c r="AY359" s="62"/>
      <c r="AZ359" s="62"/>
      <c r="BA359" s="62"/>
      <c r="BB359" s="62"/>
      <c r="BC359" s="62"/>
      <c r="BD359" s="62"/>
      <c r="BE359" s="9"/>
      <c r="BF359" s="9"/>
      <c r="BG359" s="9"/>
      <c r="BH359" s="9"/>
    </row>
    <row r="360" spans="1:60">
      <c r="A360" s="9"/>
      <c r="B360" s="9"/>
      <c r="C360" s="67" t="str">
        <f>IF(D360=1, "ERROR build year before start year", "")</f>
        <v/>
      </c>
      <c r="D360" s="73" t="str">
        <f>IF(AND(J371&gt;0,-J363&lt;INDEX(leadtimes,MATCH($B357,augnames,0))), 1, "flag")</f>
        <v>flag</v>
      </c>
      <c r="E360" s="68"/>
      <c r="F360" s="69"/>
      <c r="G360" s="9"/>
      <c r="H360" s="16"/>
      <c r="I360" s="9"/>
      <c r="J360" s="9"/>
      <c r="K360" s="9"/>
      <c r="L360" s="9"/>
      <c r="M360" s="9"/>
      <c r="N360" s="9"/>
      <c r="O360" s="9"/>
      <c r="P360" s="9"/>
      <c r="Q360" s="9"/>
      <c r="R360" s="9"/>
      <c r="S360" s="9"/>
      <c r="T360" s="9"/>
      <c r="U360" s="9"/>
      <c r="V360" s="9"/>
      <c r="W360" s="9"/>
      <c r="X360" s="9"/>
      <c r="Y360" s="9"/>
      <c r="Z360" s="9"/>
      <c r="AA360" s="9"/>
      <c r="AB360" s="9"/>
      <c r="AC360" s="9"/>
      <c r="AD360" s="9"/>
      <c r="AE360" s="9"/>
      <c r="AF360" s="9"/>
      <c r="AG360" s="9"/>
      <c r="AH360" s="9"/>
      <c r="AI360" s="9"/>
      <c r="AJ360" s="9"/>
      <c r="AK360" s="9"/>
      <c r="AL360" s="9"/>
      <c r="AM360" s="9"/>
      <c r="AN360" s="9"/>
      <c r="AO360" s="9"/>
      <c r="AP360" s="9"/>
      <c r="AQ360" s="9"/>
      <c r="AR360" s="9"/>
      <c r="AS360" s="9"/>
      <c r="AT360" s="9"/>
      <c r="AU360" s="9"/>
      <c r="AV360" s="9"/>
      <c r="AW360" s="9"/>
      <c r="AX360" s="9"/>
      <c r="AY360" s="9"/>
      <c r="AZ360" s="9"/>
      <c r="BA360" s="9"/>
      <c r="BB360" s="9"/>
      <c r="BC360" s="9"/>
      <c r="BD360" s="9"/>
      <c r="BE360" s="9"/>
      <c r="BF360" s="9"/>
      <c r="BG360" s="9"/>
      <c r="BH360" s="9"/>
    </row>
    <row r="361" spans="1:60">
      <c r="A361" s="9"/>
      <c r="B361" s="9"/>
      <c r="C361" s="70" t="s">
        <v>88</v>
      </c>
      <c r="D361" s="161"/>
      <c r="E361" s="70"/>
      <c r="F361" s="71"/>
      <c r="G361" s="70"/>
      <c r="H361" s="162"/>
      <c r="I361" s="72"/>
      <c r="J361" s="73">
        <f t="shared" ref="J361:AM361" si="461">IF(J359&gt;J285, 0, 1)</f>
        <v>1</v>
      </c>
      <c r="K361" s="73">
        <f t="shared" si="461"/>
        <v>1</v>
      </c>
      <c r="L361" s="73">
        <f t="shared" si="461"/>
        <v>1</v>
      </c>
      <c r="M361" s="73">
        <f t="shared" si="461"/>
        <v>1</v>
      </c>
      <c r="N361" s="73">
        <f t="shared" si="461"/>
        <v>1</v>
      </c>
      <c r="O361" s="73">
        <f t="shared" si="461"/>
        <v>1</v>
      </c>
      <c r="P361" s="73">
        <f t="shared" si="461"/>
        <v>1</v>
      </c>
      <c r="Q361" s="73">
        <f t="shared" si="461"/>
        <v>1</v>
      </c>
      <c r="R361" s="73">
        <f t="shared" si="461"/>
        <v>1</v>
      </c>
      <c r="S361" s="73">
        <f t="shared" si="461"/>
        <v>1</v>
      </c>
      <c r="T361" s="73">
        <f t="shared" si="461"/>
        <v>1</v>
      </c>
      <c r="U361" s="73">
        <f t="shared" si="461"/>
        <v>1</v>
      </c>
      <c r="V361" s="73">
        <f t="shared" si="461"/>
        <v>1</v>
      </c>
      <c r="W361" s="73">
        <f t="shared" si="461"/>
        <v>1</v>
      </c>
      <c r="X361" s="73">
        <f t="shared" si="461"/>
        <v>1</v>
      </c>
      <c r="Y361" s="73">
        <f t="shared" si="461"/>
        <v>1</v>
      </c>
      <c r="Z361" s="73">
        <f t="shared" si="461"/>
        <v>1</v>
      </c>
      <c r="AA361" s="73">
        <f t="shared" si="461"/>
        <v>1</v>
      </c>
      <c r="AB361" s="73">
        <f t="shared" si="461"/>
        <v>1</v>
      </c>
      <c r="AC361" s="73">
        <f t="shared" si="461"/>
        <v>1</v>
      </c>
      <c r="AD361" s="73">
        <f t="shared" si="461"/>
        <v>1</v>
      </c>
      <c r="AE361" s="73">
        <f t="shared" si="461"/>
        <v>1</v>
      </c>
      <c r="AF361" s="73">
        <f t="shared" si="461"/>
        <v>1</v>
      </c>
      <c r="AG361" s="73">
        <f t="shared" si="461"/>
        <v>1</v>
      </c>
      <c r="AH361" s="73">
        <f t="shared" si="461"/>
        <v>1</v>
      </c>
      <c r="AI361" s="73">
        <f t="shared" si="461"/>
        <v>1</v>
      </c>
      <c r="AJ361" s="73">
        <f t="shared" si="461"/>
        <v>1</v>
      </c>
      <c r="AK361" s="73">
        <f t="shared" si="461"/>
        <v>1</v>
      </c>
      <c r="AL361" s="73">
        <f t="shared" si="461"/>
        <v>1</v>
      </c>
      <c r="AM361" s="73">
        <f t="shared" si="461"/>
        <v>1</v>
      </c>
      <c r="AN361" s="73"/>
      <c r="AO361" s="73"/>
      <c r="AP361" s="73"/>
      <c r="AQ361" s="73"/>
      <c r="AR361" s="73"/>
      <c r="AS361" s="73"/>
      <c r="AT361" s="73"/>
      <c r="AU361" s="73"/>
      <c r="AV361" s="73"/>
      <c r="AW361" s="73"/>
      <c r="AX361" s="73"/>
      <c r="AY361" s="73"/>
      <c r="AZ361" s="73"/>
      <c r="BA361" s="73"/>
      <c r="BB361" s="73"/>
      <c r="BC361" s="73"/>
      <c r="BD361" s="73"/>
      <c r="BE361" s="73"/>
      <c r="BF361" s="73"/>
      <c r="BG361" s="73"/>
      <c r="BH361" s="73"/>
    </row>
    <row r="362" spans="1:60">
      <c r="A362" s="9"/>
      <c r="B362" s="9"/>
      <c r="C362" s="70" t="s">
        <v>89</v>
      </c>
      <c r="D362" s="161"/>
      <c r="E362" s="70"/>
      <c r="F362" s="71"/>
      <c r="G362" s="70"/>
      <c r="H362" s="162"/>
      <c r="I362" s="72"/>
      <c r="J362" s="74">
        <f>IF(SUM($J361:J361)=0,0,1)</f>
        <v>1</v>
      </c>
      <c r="K362" s="74">
        <f>IF(SUM($J361:K361)=0,0,1)</f>
        <v>1</v>
      </c>
      <c r="L362" s="74">
        <f>IF(SUM($J361:L361)=0,0,1)</f>
        <v>1</v>
      </c>
      <c r="M362" s="74">
        <f>IF(SUM($J361:M361)=0,0,1)</f>
        <v>1</v>
      </c>
      <c r="N362" s="74">
        <f>IF(SUM($J361:N361)=0,0,1)</f>
        <v>1</v>
      </c>
      <c r="O362" s="74">
        <f>IF(SUM($J361:O361)=0,0,1)</f>
        <v>1</v>
      </c>
      <c r="P362" s="74">
        <f>IF(SUM($J361:P361)=0,0,1)</f>
        <v>1</v>
      </c>
      <c r="Q362" s="74">
        <f>IF(SUM($J361:Q361)=0,0,1)</f>
        <v>1</v>
      </c>
      <c r="R362" s="74">
        <f>IF(SUM($J361:R361)=0,0,1)</f>
        <v>1</v>
      </c>
      <c r="S362" s="74">
        <f>IF(SUM($J361:S361)=0,0,1)</f>
        <v>1</v>
      </c>
      <c r="T362" s="74">
        <f>IF(SUM($J361:T361)=0,0,1)</f>
        <v>1</v>
      </c>
      <c r="U362" s="74">
        <f>IF(SUM($J361:U361)=0,0,1)</f>
        <v>1</v>
      </c>
      <c r="V362" s="74">
        <f>IF(SUM($J361:V361)=0,0,1)</f>
        <v>1</v>
      </c>
      <c r="W362" s="74">
        <f>IF(SUM($J361:W361)=0,0,1)</f>
        <v>1</v>
      </c>
      <c r="X362" s="74">
        <f>IF(SUM($J361:X361)=0,0,1)</f>
        <v>1</v>
      </c>
      <c r="Y362" s="74">
        <f>IF(SUM($J361:Y361)=0,0,1)</f>
        <v>1</v>
      </c>
      <c r="Z362" s="74">
        <f>IF(SUM($J361:Z361)=0,0,1)</f>
        <v>1</v>
      </c>
      <c r="AA362" s="74">
        <f>IF(SUM($J361:AA361)=0,0,1)</f>
        <v>1</v>
      </c>
      <c r="AB362" s="74">
        <f>IF(SUM($J361:AB361)=0,0,1)</f>
        <v>1</v>
      </c>
      <c r="AC362" s="74">
        <f>IF(SUM($J361:AC361)=0,0,1)</f>
        <v>1</v>
      </c>
      <c r="AD362" s="74">
        <f>IF(SUM($J361:AD361)=0,0,1)</f>
        <v>1</v>
      </c>
      <c r="AE362" s="74">
        <f>IF(SUM($J361:AE361)=0,0,1)</f>
        <v>1</v>
      </c>
      <c r="AF362" s="74">
        <f>IF(SUM($J361:AF361)=0,0,1)</f>
        <v>1</v>
      </c>
      <c r="AG362" s="74">
        <f>IF(SUM($J361:AG361)=0,0,1)</f>
        <v>1</v>
      </c>
      <c r="AH362" s="74">
        <f>IF(SUM($J361:AH361)=0,0,1)</f>
        <v>1</v>
      </c>
      <c r="AI362" s="74">
        <f>IF(SUM($J361:AI361)=0,0,1)</f>
        <v>1</v>
      </c>
      <c r="AJ362" s="74">
        <f>IF(SUM($J361:AJ361)=0,0,1)</f>
        <v>1</v>
      </c>
      <c r="AK362" s="74">
        <f>IF(SUM($J361:AK361)=0,0,1)</f>
        <v>1</v>
      </c>
      <c r="AL362" s="74">
        <f>IF(SUM($J361:AL361)=0,0,1)</f>
        <v>1</v>
      </c>
      <c r="AM362" s="74">
        <f>IF(SUM($J361:AM361)=0,0,1)</f>
        <v>1</v>
      </c>
      <c r="AN362" s="74"/>
      <c r="AO362" s="74"/>
      <c r="AP362" s="74"/>
      <c r="AQ362" s="74"/>
      <c r="AR362" s="74"/>
      <c r="AS362" s="74"/>
      <c r="AT362" s="74"/>
      <c r="AU362" s="74"/>
      <c r="AV362" s="74"/>
      <c r="AW362" s="74"/>
      <c r="AX362" s="74"/>
      <c r="AY362" s="74"/>
      <c r="AZ362" s="74"/>
      <c r="BA362" s="74"/>
      <c r="BB362" s="74"/>
      <c r="BC362" s="74"/>
      <c r="BD362" s="74"/>
      <c r="BE362" s="75"/>
      <c r="BF362" s="75"/>
      <c r="BG362" s="75"/>
      <c r="BH362" s="75"/>
    </row>
    <row r="363" spans="1:60">
      <c r="A363" s="9"/>
      <c r="B363" s="9"/>
      <c r="C363" s="70" t="s">
        <v>90</v>
      </c>
      <c r="D363" s="161"/>
      <c r="E363" s="70"/>
      <c r="F363" s="71"/>
      <c r="G363" s="70"/>
      <c r="H363" s="162"/>
      <c r="I363" s="72"/>
      <c r="J363" s="74">
        <f t="shared" ref="J363" si="462">IF($AM362=0,0,IF(AND(J362=0,J361=0),K363-1,0))</f>
        <v>0</v>
      </c>
      <c r="K363" s="74">
        <f t="shared" ref="K363" si="463">IF($AM362=0,0,IF(AND(K362=0,K361=0),L363-1,0))</f>
        <v>0</v>
      </c>
      <c r="L363" s="74">
        <f t="shared" ref="L363" si="464">IF($AM362=0,0,IF(AND(L362=0,L361=0),M363-1,0))</f>
        <v>0</v>
      </c>
      <c r="M363" s="74">
        <f t="shared" ref="M363" si="465">IF($AM362=0,0,IF(AND(M362=0,M361=0),N363-1,0))</f>
        <v>0</v>
      </c>
      <c r="N363" s="74">
        <f t="shared" ref="N363" si="466">IF($AM362=0,0,IF(AND(N362=0,N361=0),O363-1,0))</f>
        <v>0</v>
      </c>
      <c r="O363" s="74">
        <f t="shared" ref="O363" si="467">IF($AM362=0,0,IF(AND(O362=0,O361=0),P363-1,0))</f>
        <v>0</v>
      </c>
      <c r="P363" s="74">
        <f t="shared" ref="P363" si="468">IF($AM362=0,0,IF(AND(P362=0,P361=0),Q363-1,0))</f>
        <v>0</v>
      </c>
      <c r="Q363" s="74">
        <f t="shared" ref="Q363" si="469">IF($AM362=0,0,IF(AND(Q362=0,Q361=0),R363-1,0))</f>
        <v>0</v>
      </c>
      <c r="R363" s="74">
        <f t="shared" ref="R363" si="470">IF($AM362=0,0,IF(AND(R362=0,R361=0),S363-1,0))</f>
        <v>0</v>
      </c>
      <c r="S363" s="74">
        <f t="shared" ref="S363" si="471">IF($AM362=0,0,IF(AND(S362=0,S361=0),T363-1,0))</f>
        <v>0</v>
      </c>
      <c r="T363" s="74">
        <f t="shared" ref="T363" si="472">IF($AM362=0,0,IF(AND(T362=0,T361=0),U363-1,0))</f>
        <v>0</v>
      </c>
      <c r="U363" s="74">
        <f t="shared" ref="U363" si="473">IF($AM362=0,0,IF(AND(U362=0,U361=0),V363-1,0))</f>
        <v>0</v>
      </c>
      <c r="V363" s="74">
        <f t="shared" ref="V363" si="474">IF($AM362=0,0,IF(AND(V362=0,V361=0),W363-1,0))</f>
        <v>0</v>
      </c>
      <c r="W363" s="74">
        <f t="shared" ref="W363" si="475">IF($AM362=0,0,IF(AND(W362=0,W361=0),X363-1,0))</f>
        <v>0</v>
      </c>
      <c r="X363" s="74">
        <f t="shared" ref="X363" si="476">IF($AM362=0,0,IF(AND(X362=0,X361=0),Y363-1,0))</f>
        <v>0</v>
      </c>
      <c r="Y363" s="74">
        <f t="shared" ref="Y363" si="477">IF($AM362=0,0,IF(AND(Y362=0,Y361=0),Z363-1,0))</f>
        <v>0</v>
      </c>
      <c r="Z363" s="74">
        <f t="shared" ref="Z363" si="478">IF($AM362=0,0,IF(AND(Z362=0,Z361=0),AA363-1,0))</f>
        <v>0</v>
      </c>
      <c r="AA363" s="74">
        <f t="shared" ref="AA363" si="479">IF($AM362=0,0,IF(AND(AA362=0,AA361=0),AB363-1,0))</f>
        <v>0</v>
      </c>
      <c r="AB363" s="74">
        <f t="shared" ref="AB363" si="480">IF($AM362=0,0,IF(AND(AB362=0,AB361=0),AC363-1,0))</f>
        <v>0</v>
      </c>
      <c r="AC363" s="74">
        <f t="shared" ref="AC363" si="481">IF($AM362=0,0,IF(AND(AC362=0,AC361=0),AD363-1,0))</f>
        <v>0</v>
      </c>
      <c r="AD363" s="74">
        <f t="shared" ref="AD363" si="482">IF($AM362=0,0,IF(AND(AD362=0,AD361=0),AE363-1,0))</f>
        <v>0</v>
      </c>
      <c r="AE363" s="74">
        <f t="shared" ref="AE363" si="483">IF($AM362=0,0,IF(AND(AE362=0,AE361=0),AF363-1,0))</f>
        <v>0</v>
      </c>
      <c r="AF363" s="74">
        <f t="shared" ref="AF363" si="484">IF($AM362=0,0,IF(AND(AF362=0,AF361=0),AG363-1,0))</f>
        <v>0</v>
      </c>
      <c r="AG363" s="74">
        <f t="shared" ref="AG363" si="485">IF($AM362=0,0,IF(AND(AG362=0,AG361=0),AH363-1,0))</f>
        <v>0</v>
      </c>
      <c r="AH363" s="74">
        <f t="shared" ref="AH363" si="486">IF($AM362=0,0,IF(AND(AH362=0,AH361=0),AI363-1,0))</f>
        <v>0</v>
      </c>
      <c r="AI363" s="74">
        <f t="shared" ref="AI363" si="487">IF($AM362=0,0,IF(AND(AI362=0,AI361=0),AJ363-1,0))</f>
        <v>0</v>
      </c>
      <c r="AJ363" s="74">
        <f t="shared" ref="AJ363" si="488">IF($AM362=0,0,IF(AND(AJ362=0,AJ361=0),AK363-1,0))</f>
        <v>0</v>
      </c>
      <c r="AK363" s="74">
        <f t="shared" ref="AK363" si="489">IF($AM362=0,0,IF(AND(AK362=0,AK361=0),AL363-1,0))</f>
        <v>0</v>
      </c>
      <c r="AL363" s="74">
        <f t="shared" ref="AL363" si="490">IF($AM362=0,0,IF(AND(AL362=0,AL361=0),AM363-1,0))</f>
        <v>0</v>
      </c>
      <c r="AM363" s="74">
        <f t="shared" ref="AM363" si="491">IF($AM362=0,0,IF(AND(AM362=0,AM361=0),AN363-1,0))</f>
        <v>0</v>
      </c>
      <c r="AN363" s="74"/>
      <c r="AO363" s="74"/>
      <c r="AP363" s="74"/>
      <c r="AQ363" s="74"/>
      <c r="AR363" s="74"/>
      <c r="AS363" s="74"/>
      <c r="AT363" s="74"/>
      <c r="AU363" s="74"/>
      <c r="AV363" s="74"/>
      <c r="AW363" s="74"/>
      <c r="AX363" s="74"/>
      <c r="AY363" s="74"/>
      <c r="AZ363" s="74"/>
      <c r="BA363" s="74"/>
      <c r="BB363" s="74"/>
      <c r="BC363" s="74"/>
      <c r="BD363" s="74"/>
      <c r="BE363" s="75"/>
      <c r="BF363" s="75"/>
      <c r="BG363" s="75"/>
      <c r="BH363" s="75"/>
    </row>
    <row r="364" spans="1:60">
      <c r="A364" s="9"/>
      <c r="B364" s="9"/>
      <c r="C364" s="70" t="s">
        <v>91</v>
      </c>
      <c r="D364" s="161"/>
      <c r="E364" s="70"/>
      <c r="F364" s="71"/>
      <c r="G364" s="70"/>
      <c r="H364" s="162"/>
      <c r="I364" s="72"/>
      <c r="J364" s="74">
        <f t="shared" ref="J364:AM364" si="492">IF(ABS(J363)=INDEX(leadtimes,MATCH($B357,augnames,0),1),1,0)</f>
        <v>1</v>
      </c>
      <c r="K364" s="74">
        <f t="shared" si="492"/>
        <v>1</v>
      </c>
      <c r="L364" s="74">
        <f t="shared" si="492"/>
        <v>1</v>
      </c>
      <c r="M364" s="74">
        <f t="shared" si="492"/>
        <v>1</v>
      </c>
      <c r="N364" s="74">
        <f t="shared" si="492"/>
        <v>1</v>
      </c>
      <c r="O364" s="74">
        <f t="shared" si="492"/>
        <v>1</v>
      </c>
      <c r="P364" s="74">
        <f t="shared" si="492"/>
        <v>1</v>
      </c>
      <c r="Q364" s="74">
        <f t="shared" si="492"/>
        <v>1</v>
      </c>
      <c r="R364" s="74">
        <f t="shared" si="492"/>
        <v>1</v>
      </c>
      <c r="S364" s="74">
        <f t="shared" si="492"/>
        <v>1</v>
      </c>
      <c r="T364" s="74">
        <f t="shared" si="492"/>
        <v>1</v>
      </c>
      <c r="U364" s="74">
        <f t="shared" si="492"/>
        <v>1</v>
      </c>
      <c r="V364" s="74">
        <f t="shared" si="492"/>
        <v>1</v>
      </c>
      <c r="W364" s="74">
        <f t="shared" si="492"/>
        <v>1</v>
      </c>
      <c r="X364" s="74">
        <f t="shared" si="492"/>
        <v>1</v>
      </c>
      <c r="Y364" s="74">
        <f t="shared" si="492"/>
        <v>1</v>
      </c>
      <c r="Z364" s="74">
        <f t="shared" si="492"/>
        <v>1</v>
      </c>
      <c r="AA364" s="74">
        <f t="shared" si="492"/>
        <v>1</v>
      </c>
      <c r="AB364" s="74">
        <f t="shared" si="492"/>
        <v>1</v>
      </c>
      <c r="AC364" s="74">
        <f t="shared" si="492"/>
        <v>1</v>
      </c>
      <c r="AD364" s="74">
        <f t="shared" si="492"/>
        <v>1</v>
      </c>
      <c r="AE364" s="74">
        <f t="shared" si="492"/>
        <v>1</v>
      </c>
      <c r="AF364" s="74">
        <f t="shared" si="492"/>
        <v>1</v>
      </c>
      <c r="AG364" s="74">
        <f t="shared" si="492"/>
        <v>1</v>
      </c>
      <c r="AH364" s="74">
        <f t="shared" si="492"/>
        <v>1</v>
      </c>
      <c r="AI364" s="74">
        <f t="shared" si="492"/>
        <v>1</v>
      </c>
      <c r="AJ364" s="74">
        <f t="shared" si="492"/>
        <v>1</v>
      </c>
      <c r="AK364" s="74">
        <f t="shared" si="492"/>
        <v>1</v>
      </c>
      <c r="AL364" s="74">
        <f t="shared" si="492"/>
        <v>1</v>
      </c>
      <c r="AM364" s="74">
        <f t="shared" si="492"/>
        <v>1</v>
      </c>
      <c r="AN364" s="74"/>
      <c r="AO364" s="74"/>
      <c r="AP364" s="74"/>
      <c r="AQ364" s="74"/>
      <c r="AR364" s="74"/>
      <c r="AS364" s="74"/>
      <c r="AT364" s="74"/>
      <c r="AU364" s="74"/>
      <c r="AV364" s="74"/>
      <c r="AW364" s="74"/>
      <c r="AX364" s="74"/>
      <c r="AY364" s="74"/>
      <c r="AZ364" s="74"/>
      <c r="BA364" s="74"/>
      <c r="BB364" s="74"/>
      <c r="BC364" s="74"/>
      <c r="BD364" s="74"/>
      <c r="BE364" s="75"/>
      <c r="BF364" s="75"/>
      <c r="BG364" s="75"/>
      <c r="BH364" s="75"/>
    </row>
    <row r="365" spans="1:60">
      <c r="A365" s="9"/>
      <c r="B365" s="9"/>
      <c r="C365" s="70" t="s">
        <v>92</v>
      </c>
      <c r="D365" s="161"/>
      <c r="E365" s="70"/>
      <c r="F365" s="71"/>
      <c r="G365" s="70"/>
      <c r="H365" s="162"/>
      <c r="I365" s="72"/>
      <c r="J365" s="74">
        <f>IF(SUM($J364:J364)=1,1,0)+I365</f>
        <v>1</v>
      </c>
      <c r="K365" s="74">
        <f>IF(SUM($J364:K364)=1,1,0)+J365</f>
        <v>1</v>
      </c>
      <c r="L365" s="74">
        <f>IF(SUM($J364:L364)=1,1,0)+K365</f>
        <v>1</v>
      </c>
      <c r="M365" s="74">
        <f>IF(SUM($J364:M364)=1,1,0)+L365</f>
        <v>1</v>
      </c>
      <c r="N365" s="74">
        <f>IF(SUM($J364:N364)=1,1,0)+M365</f>
        <v>1</v>
      </c>
      <c r="O365" s="74">
        <f>IF(SUM($J364:O364)=1,1,0)+N365</f>
        <v>1</v>
      </c>
      <c r="P365" s="74">
        <f>IF(SUM($J364:P364)=1,1,0)+O365</f>
        <v>1</v>
      </c>
      <c r="Q365" s="74">
        <f>IF(SUM($J364:Q364)=1,1,0)+P365</f>
        <v>1</v>
      </c>
      <c r="R365" s="74">
        <f>IF(SUM($J364:R364)=1,1,0)+Q365</f>
        <v>1</v>
      </c>
      <c r="S365" s="74">
        <f>IF(SUM($J364:S364)=1,1,0)+R365</f>
        <v>1</v>
      </c>
      <c r="T365" s="74">
        <f>IF(SUM($J364:T364)=1,1,0)+S365</f>
        <v>1</v>
      </c>
      <c r="U365" s="74">
        <f>IF(SUM($J364:U364)=1,1,0)+T365</f>
        <v>1</v>
      </c>
      <c r="V365" s="74">
        <f>IF(SUM($J364:V364)=1,1,0)+U365</f>
        <v>1</v>
      </c>
      <c r="W365" s="74">
        <f>IF(SUM($J364:W364)=1,1,0)+V365</f>
        <v>1</v>
      </c>
      <c r="X365" s="74">
        <f>IF(SUM($J364:X364)=1,1,0)+W365</f>
        <v>1</v>
      </c>
      <c r="Y365" s="74">
        <f>IF(SUM($J364:Y364)=1,1,0)+X365</f>
        <v>1</v>
      </c>
      <c r="Z365" s="74">
        <f>IF(SUM($J364:Z364)=1,1,0)+Y365</f>
        <v>1</v>
      </c>
      <c r="AA365" s="74">
        <f>IF(SUM($J364:AA364)=1,1,0)+Z365</f>
        <v>1</v>
      </c>
      <c r="AB365" s="74">
        <f>IF(SUM($J364:AB364)=1,1,0)+AA365</f>
        <v>1</v>
      </c>
      <c r="AC365" s="74">
        <f>IF(SUM($J364:AC364)=1,1,0)+AB365</f>
        <v>1</v>
      </c>
      <c r="AD365" s="74">
        <f>IF(SUM($J364:AD364)=1,1,0)+AC365</f>
        <v>1</v>
      </c>
      <c r="AE365" s="74">
        <f>IF(SUM($J364:AE364)=1,1,0)+AD365</f>
        <v>1</v>
      </c>
      <c r="AF365" s="74">
        <f>IF(SUM($J364:AF364)=1,1,0)+AE365</f>
        <v>1</v>
      </c>
      <c r="AG365" s="74">
        <f>IF(SUM($J364:AG364)=1,1,0)+AF365</f>
        <v>1</v>
      </c>
      <c r="AH365" s="74">
        <f>IF(SUM($J364:AH364)=1,1,0)+AG365</f>
        <v>1</v>
      </c>
      <c r="AI365" s="74">
        <f>IF(SUM($J364:AI364)=1,1,0)+AH365</f>
        <v>1</v>
      </c>
      <c r="AJ365" s="74">
        <f>IF(SUM($J364:AJ364)=1,1,0)+AI365</f>
        <v>1</v>
      </c>
      <c r="AK365" s="74">
        <f>IF(SUM($J364:AK364)=1,1,0)+AJ365</f>
        <v>1</v>
      </c>
      <c r="AL365" s="74">
        <f>IF(SUM($J364:AL364)=1,1,0)+AK365</f>
        <v>1</v>
      </c>
      <c r="AM365" s="74">
        <f>IF(SUM($J364:AM364)=1,1,0)+AL365</f>
        <v>1</v>
      </c>
      <c r="AN365" s="74"/>
      <c r="AO365" s="74"/>
      <c r="AP365" s="74"/>
      <c r="AQ365" s="74"/>
      <c r="AR365" s="74"/>
      <c r="AS365" s="74"/>
      <c r="AT365" s="74"/>
      <c r="AU365" s="74"/>
      <c r="AV365" s="74"/>
      <c r="AW365" s="74"/>
      <c r="AX365" s="74"/>
      <c r="AY365" s="74"/>
      <c r="AZ365" s="74"/>
      <c r="BA365" s="74"/>
      <c r="BB365" s="74"/>
      <c r="BC365" s="74"/>
      <c r="BD365" s="74"/>
      <c r="BE365" s="75"/>
      <c r="BF365" s="75"/>
      <c r="BG365" s="75"/>
      <c r="BH365" s="75"/>
    </row>
    <row r="366" spans="1:60" ht="15.65" customHeight="1">
      <c r="A366" s="9"/>
      <c r="B366" s="9"/>
      <c r="C366" s="70" t="s">
        <v>93</v>
      </c>
      <c r="D366" s="162"/>
      <c r="E366" s="72"/>
      <c r="F366" s="76"/>
      <c r="G366" s="72"/>
      <c r="H366" s="162"/>
      <c r="I366" s="72"/>
      <c r="J366" s="73">
        <f>SUM($J361:J361)</f>
        <v>1</v>
      </c>
      <c r="K366" s="73">
        <f>SUM($J361:K361)</f>
        <v>2</v>
      </c>
      <c r="L366" s="73">
        <f>SUM($J361:L361)</f>
        <v>3</v>
      </c>
      <c r="M366" s="73">
        <f>SUM($J361:M361)</f>
        <v>4</v>
      </c>
      <c r="N366" s="73">
        <f>SUM($J361:N361)</f>
        <v>5</v>
      </c>
      <c r="O366" s="73">
        <f>SUM($J361:O361)</f>
        <v>6</v>
      </c>
      <c r="P366" s="73">
        <f>SUM($J361:P361)</f>
        <v>7</v>
      </c>
      <c r="Q366" s="73">
        <f>SUM($J361:Q361)</f>
        <v>8</v>
      </c>
      <c r="R366" s="73">
        <f>SUM($J361:R361)</f>
        <v>9</v>
      </c>
      <c r="S366" s="73">
        <f>SUM($J361:S361)</f>
        <v>10</v>
      </c>
      <c r="T366" s="73">
        <f>SUM($J361:T361)</f>
        <v>11</v>
      </c>
      <c r="U366" s="73">
        <f>SUM($J361:U361)</f>
        <v>12</v>
      </c>
      <c r="V366" s="73">
        <f>SUM($J361:V361)</f>
        <v>13</v>
      </c>
      <c r="W366" s="73">
        <f>SUM($J361:W361)</f>
        <v>14</v>
      </c>
      <c r="X366" s="73">
        <f>SUM($J361:X361)</f>
        <v>15</v>
      </c>
      <c r="Y366" s="73">
        <f>SUM($J361:Y361)</f>
        <v>16</v>
      </c>
      <c r="Z366" s="73">
        <f>SUM($J361:Z361)</f>
        <v>17</v>
      </c>
      <c r="AA366" s="73">
        <f>SUM($J361:AA361)</f>
        <v>18</v>
      </c>
      <c r="AB366" s="73">
        <f>SUM($J361:AB361)</f>
        <v>19</v>
      </c>
      <c r="AC366" s="73">
        <f>SUM($J361:AC361)</f>
        <v>20</v>
      </c>
      <c r="AD366" s="73">
        <f>SUM($J361:AD361)</f>
        <v>21</v>
      </c>
      <c r="AE366" s="73">
        <f>SUM($J361:AE361)</f>
        <v>22</v>
      </c>
      <c r="AF366" s="73">
        <f>SUM($J361:AF361)</f>
        <v>23</v>
      </c>
      <c r="AG366" s="73">
        <f>SUM($J361:AG361)</f>
        <v>24</v>
      </c>
      <c r="AH366" s="73">
        <f>SUM($J361:AH361)</f>
        <v>25</v>
      </c>
      <c r="AI366" s="73">
        <f>SUM($J361:AI361)</f>
        <v>26</v>
      </c>
      <c r="AJ366" s="73">
        <f>SUM($J361:AJ361)</f>
        <v>27</v>
      </c>
      <c r="AK366" s="73">
        <f>SUM($J361:AK361)</f>
        <v>28</v>
      </c>
      <c r="AL366" s="73">
        <f>SUM($J361:AL361)</f>
        <v>29</v>
      </c>
      <c r="AM366" s="73">
        <f>SUM($J361:AM361)</f>
        <v>30</v>
      </c>
      <c r="AN366" s="73"/>
      <c r="AO366" s="73"/>
      <c r="AP366" s="73"/>
      <c r="AQ366" s="73"/>
      <c r="AR366" s="73"/>
      <c r="AS366" s="73"/>
      <c r="AT366" s="73"/>
      <c r="AU366" s="73"/>
      <c r="AV366" s="73"/>
      <c r="AW366" s="73"/>
      <c r="AX366" s="73"/>
      <c r="AY366" s="73"/>
      <c r="AZ366" s="73"/>
      <c r="BA366" s="73"/>
      <c r="BB366" s="73"/>
      <c r="BC366" s="73"/>
      <c r="BD366" s="73"/>
      <c r="BE366" s="73"/>
      <c r="BF366" s="73"/>
      <c r="BG366" s="73"/>
      <c r="BH366" s="73"/>
    </row>
    <row r="367" spans="1:60" ht="15.65" customHeight="1">
      <c r="A367" s="9"/>
      <c r="B367" s="9"/>
      <c r="C367" s="70" t="s">
        <v>94</v>
      </c>
      <c r="D367" s="162"/>
      <c r="E367" s="72"/>
      <c r="F367" s="76"/>
      <c r="G367" s="72"/>
      <c r="H367" s="162"/>
      <c r="I367" s="72"/>
      <c r="J367" s="73">
        <f t="shared" ref="J367:AM367" si="493">IF(J366&gt;INDEX(assetlives, MATCH($B357, augnames, 0)), 0, 1)</f>
        <v>0</v>
      </c>
      <c r="K367" s="73">
        <f t="shared" si="493"/>
        <v>0</v>
      </c>
      <c r="L367" s="73">
        <f t="shared" si="493"/>
        <v>0</v>
      </c>
      <c r="M367" s="73">
        <f t="shared" si="493"/>
        <v>0</v>
      </c>
      <c r="N367" s="73">
        <f t="shared" si="493"/>
        <v>0</v>
      </c>
      <c r="O367" s="73">
        <f t="shared" si="493"/>
        <v>0</v>
      </c>
      <c r="P367" s="73">
        <f t="shared" si="493"/>
        <v>0</v>
      </c>
      <c r="Q367" s="73">
        <f t="shared" si="493"/>
        <v>0</v>
      </c>
      <c r="R367" s="73">
        <f t="shared" si="493"/>
        <v>0</v>
      </c>
      <c r="S367" s="73">
        <f t="shared" si="493"/>
        <v>0</v>
      </c>
      <c r="T367" s="73">
        <f t="shared" si="493"/>
        <v>0</v>
      </c>
      <c r="U367" s="73">
        <f t="shared" si="493"/>
        <v>0</v>
      </c>
      <c r="V367" s="73">
        <f t="shared" si="493"/>
        <v>0</v>
      </c>
      <c r="W367" s="73">
        <f t="shared" si="493"/>
        <v>0</v>
      </c>
      <c r="X367" s="73">
        <f t="shared" si="493"/>
        <v>0</v>
      </c>
      <c r="Y367" s="73">
        <f t="shared" si="493"/>
        <v>0</v>
      </c>
      <c r="Z367" s="73">
        <f t="shared" si="493"/>
        <v>0</v>
      </c>
      <c r="AA367" s="73">
        <f t="shared" si="493"/>
        <v>0</v>
      </c>
      <c r="AB367" s="73">
        <f t="shared" si="493"/>
        <v>0</v>
      </c>
      <c r="AC367" s="73">
        <f t="shared" si="493"/>
        <v>0</v>
      </c>
      <c r="AD367" s="73">
        <f t="shared" si="493"/>
        <v>0</v>
      </c>
      <c r="AE367" s="73">
        <f t="shared" si="493"/>
        <v>0</v>
      </c>
      <c r="AF367" s="73">
        <f t="shared" si="493"/>
        <v>0</v>
      </c>
      <c r="AG367" s="73">
        <f t="shared" si="493"/>
        <v>0</v>
      </c>
      <c r="AH367" s="73">
        <f t="shared" si="493"/>
        <v>0</v>
      </c>
      <c r="AI367" s="73">
        <f t="shared" si="493"/>
        <v>0</v>
      </c>
      <c r="AJ367" s="73">
        <f t="shared" si="493"/>
        <v>0</v>
      </c>
      <c r="AK367" s="73">
        <f t="shared" si="493"/>
        <v>0</v>
      </c>
      <c r="AL367" s="73">
        <f t="shared" si="493"/>
        <v>0</v>
      </c>
      <c r="AM367" s="73">
        <f t="shared" si="493"/>
        <v>0</v>
      </c>
      <c r="AN367" s="73"/>
      <c r="AO367" s="73"/>
      <c r="AP367" s="73"/>
      <c r="AQ367" s="73"/>
      <c r="AR367" s="73"/>
      <c r="AS367" s="73"/>
      <c r="AT367" s="73"/>
      <c r="AU367" s="73"/>
      <c r="AV367" s="73"/>
      <c r="AW367" s="73"/>
      <c r="AX367" s="73"/>
      <c r="AY367" s="73"/>
      <c r="AZ367" s="73"/>
      <c r="BA367" s="73"/>
      <c r="BB367" s="73"/>
      <c r="BC367" s="73"/>
      <c r="BD367" s="73"/>
      <c r="BE367" s="73"/>
      <c r="BF367" s="73"/>
      <c r="BG367" s="73"/>
      <c r="BH367" s="73"/>
    </row>
    <row r="368" spans="1:60">
      <c r="A368" s="9"/>
      <c r="B368" s="9"/>
      <c r="C368" s="70" t="s">
        <v>95</v>
      </c>
      <c r="D368" s="161"/>
      <c r="E368" s="70"/>
      <c r="F368" s="71"/>
      <c r="G368" s="70"/>
      <c r="H368" s="162"/>
      <c r="I368" s="72"/>
      <c r="J368" s="74">
        <f>IF(J$7&lt;=ModelFyEnd, 1, 0)</f>
        <v>1</v>
      </c>
      <c r="K368" s="74">
        <f t="shared" ref="K368:AM368" si="494">IF(K$7&lt;=ModelFyEnd, 1, 0)</f>
        <v>1</v>
      </c>
      <c r="L368" s="74">
        <f t="shared" si="494"/>
        <v>1</v>
      </c>
      <c r="M368" s="74">
        <f t="shared" si="494"/>
        <v>1</v>
      </c>
      <c r="N368" s="74">
        <f t="shared" si="494"/>
        <v>1</v>
      </c>
      <c r="O368" s="74">
        <f t="shared" si="494"/>
        <v>1</v>
      </c>
      <c r="P368" s="74">
        <f t="shared" si="494"/>
        <v>1</v>
      </c>
      <c r="Q368" s="74">
        <f t="shared" si="494"/>
        <v>1</v>
      </c>
      <c r="R368" s="74">
        <f t="shared" si="494"/>
        <v>1</v>
      </c>
      <c r="S368" s="74">
        <f t="shared" si="494"/>
        <v>1</v>
      </c>
      <c r="T368" s="74">
        <f t="shared" si="494"/>
        <v>1</v>
      </c>
      <c r="U368" s="74">
        <f t="shared" si="494"/>
        <v>1</v>
      </c>
      <c r="V368" s="74">
        <f t="shared" si="494"/>
        <v>1</v>
      </c>
      <c r="W368" s="74">
        <f t="shared" si="494"/>
        <v>1</v>
      </c>
      <c r="X368" s="74">
        <f t="shared" si="494"/>
        <v>1</v>
      </c>
      <c r="Y368" s="74">
        <f t="shared" si="494"/>
        <v>1</v>
      </c>
      <c r="Z368" s="74">
        <f t="shared" si="494"/>
        <v>1</v>
      </c>
      <c r="AA368" s="74">
        <f t="shared" si="494"/>
        <v>1</v>
      </c>
      <c r="AB368" s="74">
        <f t="shared" si="494"/>
        <v>1</v>
      </c>
      <c r="AC368" s="74">
        <f t="shared" si="494"/>
        <v>1</v>
      </c>
      <c r="AD368" s="74">
        <f t="shared" si="494"/>
        <v>1</v>
      </c>
      <c r="AE368" s="74">
        <f t="shared" si="494"/>
        <v>1</v>
      </c>
      <c r="AF368" s="74">
        <f t="shared" si="494"/>
        <v>1</v>
      </c>
      <c r="AG368" s="74">
        <f t="shared" si="494"/>
        <v>1</v>
      </c>
      <c r="AH368" s="74">
        <f t="shared" si="494"/>
        <v>1</v>
      </c>
      <c r="AI368" s="74">
        <f t="shared" si="494"/>
        <v>1</v>
      </c>
      <c r="AJ368" s="74">
        <f t="shared" si="494"/>
        <v>1</v>
      </c>
      <c r="AK368" s="74">
        <f t="shared" si="494"/>
        <v>1</v>
      </c>
      <c r="AL368" s="74">
        <f t="shared" si="494"/>
        <v>1</v>
      </c>
      <c r="AM368" s="74">
        <f t="shared" si="494"/>
        <v>1</v>
      </c>
      <c r="AN368" s="74"/>
      <c r="AO368" s="74"/>
      <c r="AP368" s="74"/>
      <c r="AQ368" s="74"/>
      <c r="AR368" s="74"/>
      <c r="AS368" s="74"/>
      <c r="AT368" s="74"/>
      <c r="AU368" s="74"/>
      <c r="AV368" s="74"/>
      <c r="AW368" s="74"/>
      <c r="AX368" s="74"/>
      <c r="AY368" s="74"/>
      <c r="AZ368" s="74"/>
      <c r="BA368" s="74"/>
      <c r="BB368" s="74"/>
      <c r="BC368" s="74"/>
      <c r="BD368" s="74"/>
      <c r="BE368" s="75"/>
      <c r="BF368" s="75"/>
      <c r="BG368" s="75"/>
      <c r="BH368" s="75"/>
    </row>
    <row r="369" spans="1:60">
      <c r="A369" s="9"/>
      <c r="B369" s="9"/>
      <c r="C369" s="9"/>
      <c r="D369" s="16"/>
      <c r="E369" s="9"/>
      <c r="F369" s="34"/>
      <c r="G369" s="9"/>
      <c r="H369" s="16"/>
      <c r="I369" s="9"/>
      <c r="J369" s="9"/>
      <c r="K369" s="9"/>
      <c r="L369" s="9"/>
      <c r="M369" s="9"/>
      <c r="N369" s="9"/>
      <c r="O369" s="9"/>
      <c r="P369" s="9"/>
      <c r="Q369" s="9"/>
      <c r="R369" s="9"/>
      <c r="S369" s="9"/>
      <c r="T369" s="9"/>
      <c r="U369" s="9"/>
      <c r="V369" s="9"/>
      <c r="W369" s="9"/>
      <c r="X369" s="9"/>
      <c r="Y369" s="9"/>
      <c r="Z369" s="9"/>
      <c r="AA369" s="9"/>
      <c r="AB369" s="9"/>
      <c r="AC369" s="9"/>
      <c r="AD369" s="9"/>
      <c r="AE369" s="9"/>
      <c r="AF369" s="9"/>
      <c r="AG369" s="9"/>
      <c r="AH369" s="9"/>
      <c r="AI369" s="9"/>
      <c r="AJ369" s="9"/>
      <c r="AK369" s="9"/>
      <c r="AL369" s="9"/>
      <c r="AM369" s="9"/>
      <c r="AN369" s="9"/>
      <c r="AO369" s="9"/>
      <c r="AP369" s="9"/>
      <c r="AQ369" s="9"/>
      <c r="AR369" s="9"/>
      <c r="AS369" s="9"/>
      <c r="AT369" s="9"/>
      <c r="AU369" s="9"/>
      <c r="AV369" s="9"/>
      <c r="AW369" s="9"/>
      <c r="AX369" s="9"/>
      <c r="AY369" s="9"/>
      <c r="AZ369" s="9"/>
      <c r="BA369" s="9"/>
      <c r="BB369" s="9"/>
      <c r="BC369" s="9"/>
      <c r="BD369" s="9"/>
      <c r="BE369" s="9"/>
      <c r="BF369" s="9"/>
      <c r="BG369" s="9"/>
      <c r="BH369" s="9"/>
    </row>
    <row r="370" spans="1:60" ht="22">
      <c r="A370" s="9"/>
      <c r="B370" s="63"/>
      <c r="C370" s="5" t="s">
        <v>96</v>
      </c>
      <c r="D370" s="160" t="s">
        <v>80</v>
      </c>
      <c r="E370" s="11"/>
      <c r="F370" s="76" t="s">
        <v>97</v>
      </c>
      <c r="G370" s="9"/>
      <c r="H370" s="16"/>
      <c r="I370" s="9"/>
      <c r="J370" s="48">
        <f t="shared" ref="J370:AM370" si="495">IF(J362=1, INDEX(yieldnew, MATCH($B357, augnames, 0)), 0)*J367</f>
        <v>0</v>
      </c>
      <c r="K370" s="48">
        <f t="shared" si="495"/>
        <v>0</v>
      </c>
      <c r="L370" s="48">
        <f t="shared" si="495"/>
        <v>0</v>
      </c>
      <c r="M370" s="48">
        <f t="shared" si="495"/>
        <v>0</v>
      </c>
      <c r="N370" s="48">
        <f t="shared" si="495"/>
        <v>0</v>
      </c>
      <c r="O370" s="48">
        <f t="shared" si="495"/>
        <v>0</v>
      </c>
      <c r="P370" s="48">
        <f t="shared" si="495"/>
        <v>0</v>
      </c>
      <c r="Q370" s="48">
        <f t="shared" si="495"/>
        <v>0</v>
      </c>
      <c r="R370" s="48">
        <f t="shared" si="495"/>
        <v>0</v>
      </c>
      <c r="S370" s="48">
        <f t="shared" si="495"/>
        <v>0</v>
      </c>
      <c r="T370" s="48">
        <f t="shared" si="495"/>
        <v>0</v>
      </c>
      <c r="U370" s="48">
        <f t="shared" si="495"/>
        <v>0</v>
      </c>
      <c r="V370" s="48">
        <f t="shared" si="495"/>
        <v>0</v>
      </c>
      <c r="W370" s="48">
        <f t="shared" si="495"/>
        <v>0</v>
      </c>
      <c r="X370" s="48">
        <f t="shared" si="495"/>
        <v>0</v>
      </c>
      <c r="Y370" s="48">
        <f t="shared" si="495"/>
        <v>0</v>
      </c>
      <c r="Z370" s="48">
        <f t="shared" si="495"/>
        <v>0</v>
      </c>
      <c r="AA370" s="48">
        <f t="shared" si="495"/>
        <v>0</v>
      </c>
      <c r="AB370" s="48">
        <f t="shared" si="495"/>
        <v>0</v>
      </c>
      <c r="AC370" s="48">
        <f t="shared" si="495"/>
        <v>0</v>
      </c>
      <c r="AD370" s="48">
        <f t="shared" si="495"/>
        <v>0</v>
      </c>
      <c r="AE370" s="48">
        <f t="shared" si="495"/>
        <v>0</v>
      </c>
      <c r="AF370" s="48">
        <f t="shared" si="495"/>
        <v>0</v>
      </c>
      <c r="AG370" s="48">
        <f t="shared" si="495"/>
        <v>0</v>
      </c>
      <c r="AH370" s="48">
        <f t="shared" si="495"/>
        <v>0</v>
      </c>
      <c r="AI370" s="48">
        <f t="shared" si="495"/>
        <v>0</v>
      </c>
      <c r="AJ370" s="48">
        <f t="shared" si="495"/>
        <v>0</v>
      </c>
      <c r="AK370" s="48">
        <f t="shared" si="495"/>
        <v>0</v>
      </c>
      <c r="AL370" s="48">
        <f t="shared" si="495"/>
        <v>0</v>
      </c>
      <c r="AM370" s="48">
        <f t="shared" si="495"/>
        <v>0</v>
      </c>
      <c r="AN370" s="9"/>
      <c r="AO370" s="9"/>
      <c r="AP370" s="9"/>
      <c r="AQ370" s="9"/>
      <c r="AR370" s="9"/>
      <c r="AS370" s="9"/>
      <c r="AT370" s="9"/>
      <c r="AU370" s="9"/>
      <c r="AV370" s="9"/>
      <c r="AW370" s="9"/>
      <c r="AX370" s="9"/>
      <c r="AY370" s="9"/>
      <c r="AZ370" s="9"/>
      <c r="BA370" s="9"/>
      <c r="BB370" s="9"/>
      <c r="BC370" s="9"/>
      <c r="BD370" s="9"/>
      <c r="BE370" s="9"/>
      <c r="BF370" s="9"/>
      <c r="BG370" s="9"/>
      <c r="BH370" s="9"/>
    </row>
    <row r="371" spans="1:60" ht="22">
      <c r="A371" s="9"/>
      <c r="B371" s="63"/>
      <c r="C371" s="5" t="s">
        <v>98</v>
      </c>
      <c r="D371" s="160" t="str">
        <f>baseyear</f>
        <v>FY$24</v>
      </c>
      <c r="E371" s="11"/>
      <c r="F371" s="77" t="str">
        <f>IF(H373=0,"",INDEX($J$7:$AM$7,1,MATCH(1,$J365:$AM365,0)))</f>
        <v/>
      </c>
      <c r="G371" s="9"/>
      <c r="H371" s="16"/>
      <c r="I371" s="9"/>
      <c r="J371" s="48" cm="1">
        <f t="array" ref="J371">IF(J365=0,0,INDEX(Capitalexpenditure,MATCH($B357,augnames,0),J365))</f>
        <v>0</v>
      </c>
      <c r="K371" s="48" cm="1">
        <f t="array" ref="K371">IF(K365=0,0,INDEX(Capitalexpenditure,MATCH($B357,augnames,0),K365))</f>
        <v>0</v>
      </c>
      <c r="L371" s="48" cm="1">
        <f t="array" ref="L371">IF(L365=0,0,INDEX(Capitalexpenditure,MATCH($B357,augnames,0),L365))</f>
        <v>0</v>
      </c>
      <c r="M371" s="48" cm="1">
        <f t="array" ref="M371">IF(M365=0,0,INDEX(Capitalexpenditure,MATCH($B357,augnames,0),M365))</f>
        <v>0</v>
      </c>
      <c r="N371" s="48" cm="1">
        <f t="array" ref="N371">IF(N365=0,0,INDEX(Capitalexpenditure,MATCH($B357,augnames,0),N365))</f>
        <v>0</v>
      </c>
      <c r="O371" s="48" cm="1">
        <f t="array" ref="O371">IF(O365=0,0,INDEX(Capitalexpenditure,MATCH($B357,augnames,0),O365))</f>
        <v>0</v>
      </c>
      <c r="P371" s="48" cm="1">
        <f t="array" ref="P371">IF(P365=0,0,INDEX(Capitalexpenditure,MATCH($B357,augnames,0),P365))</f>
        <v>0</v>
      </c>
      <c r="Q371" s="48" cm="1">
        <f t="array" ref="Q371">IF(Q365=0,0,INDEX(Capitalexpenditure,MATCH($B357,augnames,0),Q365))</f>
        <v>0</v>
      </c>
      <c r="R371" s="48" cm="1">
        <f t="array" ref="R371">IF(R365=0,0,INDEX(Capitalexpenditure,MATCH($B357,augnames,0),R365))</f>
        <v>0</v>
      </c>
      <c r="S371" s="48" cm="1">
        <f t="array" ref="S371">IF(S365=0,0,INDEX(Capitalexpenditure,MATCH($B357,augnames,0),S365))</f>
        <v>0</v>
      </c>
      <c r="T371" s="48" cm="1">
        <f t="array" ref="T371">IF(T365=0,0,INDEX(Capitalexpenditure,MATCH($B357,augnames,0),T365))</f>
        <v>0</v>
      </c>
      <c r="U371" s="48" cm="1">
        <f t="array" ref="U371">IF(U365=0,0,INDEX(Capitalexpenditure,MATCH($B357,augnames,0),U365))</f>
        <v>0</v>
      </c>
      <c r="V371" s="48" cm="1">
        <f t="array" ref="V371">IF(V365=0,0,INDEX(Capitalexpenditure,MATCH($B357,augnames,0),V365))</f>
        <v>0</v>
      </c>
      <c r="W371" s="48" cm="1">
        <f t="array" ref="W371">IF(W365=0,0,INDEX(Capitalexpenditure,MATCH($B357,augnames,0),W365))</f>
        <v>0</v>
      </c>
      <c r="X371" s="48" cm="1">
        <f t="array" ref="X371">IF(X365=0,0,INDEX(Capitalexpenditure,MATCH($B357,augnames,0),X365))</f>
        <v>0</v>
      </c>
      <c r="Y371" s="48" cm="1">
        <f t="array" ref="Y371">IF(Y365=0,0,INDEX(Capitalexpenditure,MATCH($B357,augnames,0),Y365))</f>
        <v>0</v>
      </c>
      <c r="Z371" s="48" cm="1">
        <f t="array" ref="Z371">IF(Z365=0,0,INDEX(Capitalexpenditure,MATCH($B357,augnames,0),Z365))</f>
        <v>0</v>
      </c>
      <c r="AA371" s="48" cm="1">
        <f t="array" ref="AA371">IF(AA365=0,0,INDEX(Capitalexpenditure,MATCH($B357,augnames,0),AA365))</f>
        <v>0</v>
      </c>
      <c r="AB371" s="48" cm="1">
        <f t="array" ref="AB371">IF(AB365=0,0,INDEX(Capitalexpenditure,MATCH($B357,augnames,0),AB365))</f>
        <v>0</v>
      </c>
      <c r="AC371" s="48" cm="1">
        <f t="array" ref="AC371">IF(AC365=0,0,INDEX(Capitalexpenditure,MATCH($B357,augnames,0),AC365))</f>
        <v>0</v>
      </c>
      <c r="AD371" s="48" cm="1">
        <f t="array" ref="AD371">IF(AD365=0,0,INDEX(Capitalexpenditure,MATCH($B357,augnames,0),AD365))</f>
        <v>0</v>
      </c>
      <c r="AE371" s="48" cm="1">
        <f t="array" ref="AE371">IF(AE365=0,0,INDEX(Capitalexpenditure,MATCH($B357,augnames,0),AE365))</f>
        <v>0</v>
      </c>
      <c r="AF371" s="48" cm="1">
        <f t="array" ref="AF371">IF(AF365=0,0,INDEX(Capitalexpenditure,MATCH($B357,augnames,0),AF365))</f>
        <v>0</v>
      </c>
      <c r="AG371" s="48" cm="1">
        <f t="array" ref="AG371">IF(AG365=0,0,INDEX(Capitalexpenditure,MATCH($B357,augnames,0),AG365))</f>
        <v>0</v>
      </c>
      <c r="AH371" s="48" cm="1">
        <f t="array" ref="AH371">IF(AH365=0,0,INDEX(Capitalexpenditure,MATCH($B357,augnames,0),AH365))</f>
        <v>0</v>
      </c>
      <c r="AI371" s="48" cm="1">
        <f t="array" ref="AI371">IF(AI365=0,0,INDEX(Capitalexpenditure,MATCH($B357,augnames,0),AI365))</f>
        <v>0</v>
      </c>
      <c r="AJ371" s="48" cm="1">
        <f t="array" ref="AJ371">IF(AJ365=0,0,INDEX(Capitalexpenditure,MATCH($B357,augnames,0),AJ365))</f>
        <v>0</v>
      </c>
      <c r="AK371" s="48" cm="1">
        <f t="array" ref="AK371">IF(AK365=0,0,INDEX(Capitalexpenditure,MATCH($B357,augnames,0),AK365))</f>
        <v>0</v>
      </c>
      <c r="AL371" s="48" cm="1">
        <f t="array" ref="AL371">IF(AL365=0,0,INDEX(Capitalexpenditure,MATCH($B357,augnames,0),AL365))</f>
        <v>0</v>
      </c>
      <c r="AM371" s="48" cm="1">
        <f t="array" ref="AM371">IF(AM365=0,0,INDEX(Capitalexpenditure,MATCH($B357,augnames,0),AM365))</f>
        <v>0</v>
      </c>
      <c r="AN371" s="9"/>
      <c r="AO371" s="9"/>
      <c r="AP371" s="9"/>
      <c r="AQ371" s="9"/>
      <c r="AR371" s="9"/>
      <c r="AS371" s="9"/>
      <c r="AT371" s="9"/>
      <c r="AU371" s="9"/>
      <c r="AV371" s="9"/>
      <c r="AW371" s="9"/>
      <c r="AX371" s="9"/>
      <c r="AY371" s="9"/>
      <c r="AZ371" s="9"/>
      <c r="BA371" s="9"/>
      <c r="BB371" s="9"/>
      <c r="BC371" s="9"/>
      <c r="BD371" s="9"/>
      <c r="BE371" s="9"/>
      <c r="BF371" s="9"/>
      <c r="BG371" s="9"/>
      <c r="BH371" s="9"/>
    </row>
    <row r="372" spans="1:60" ht="22">
      <c r="A372" s="9"/>
      <c r="B372" s="63"/>
      <c r="C372" s="5" t="s">
        <v>99</v>
      </c>
      <c r="D372" s="160" t="str">
        <f>baseyear</f>
        <v>FY$24</v>
      </c>
      <c r="E372" s="11"/>
      <c r="F372" s="64"/>
      <c r="G372" s="9"/>
      <c r="H372" s="16"/>
      <c r="I372" s="9"/>
      <c r="J372" s="48">
        <f t="shared" ref="J372:AM372" si="496">IF(J362=1,INDEX(Operatingexpenditure,MATCH($B357,augnames,0),J366),0)</f>
        <v>0</v>
      </c>
      <c r="K372" s="48">
        <f t="shared" si="496"/>
        <v>0</v>
      </c>
      <c r="L372" s="48">
        <f t="shared" si="496"/>
        <v>0</v>
      </c>
      <c r="M372" s="48">
        <f t="shared" si="496"/>
        <v>0</v>
      </c>
      <c r="N372" s="48">
        <f t="shared" si="496"/>
        <v>0</v>
      </c>
      <c r="O372" s="48">
        <f t="shared" si="496"/>
        <v>0</v>
      </c>
      <c r="P372" s="48">
        <f t="shared" si="496"/>
        <v>0</v>
      </c>
      <c r="Q372" s="48">
        <f t="shared" si="496"/>
        <v>0</v>
      </c>
      <c r="R372" s="48">
        <f t="shared" si="496"/>
        <v>0</v>
      </c>
      <c r="S372" s="48">
        <f t="shared" si="496"/>
        <v>0</v>
      </c>
      <c r="T372" s="48">
        <f t="shared" si="496"/>
        <v>0</v>
      </c>
      <c r="U372" s="48">
        <f t="shared" si="496"/>
        <v>0</v>
      </c>
      <c r="V372" s="48">
        <f t="shared" si="496"/>
        <v>0</v>
      </c>
      <c r="W372" s="48">
        <f t="shared" si="496"/>
        <v>0</v>
      </c>
      <c r="X372" s="48">
        <f t="shared" si="496"/>
        <v>0</v>
      </c>
      <c r="Y372" s="48">
        <f t="shared" si="496"/>
        <v>0</v>
      </c>
      <c r="Z372" s="48">
        <f t="shared" si="496"/>
        <v>0</v>
      </c>
      <c r="AA372" s="48">
        <f t="shared" si="496"/>
        <v>0</v>
      </c>
      <c r="AB372" s="48">
        <f t="shared" si="496"/>
        <v>0</v>
      </c>
      <c r="AC372" s="48">
        <f t="shared" si="496"/>
        <v>0</v>
      </c>
      <c r="AD372" s="48">
        <f t="shared" si="496"/>
        <v>0</v>
      </c>
      <c r="AE372" s="48">
        <f t="shared" si="496"/>
        <v>0</v>
      </c>
      <c r="AF372" s="48">
        <f t="shared" si="496"/>
        <v>0</v>
      </c>
      <c r="AG372" s="48">
        <f t="shared" si="496"/>
        <v>0</v>
      </c>
      <c r="AH372" s="48">
        <f t="shared" si="496"/>
        <v>0</v>
      </c>
      <c r="AI372" s="48">
        <f t="shared" si="496"/>
        <v>0</v>
      </c>
      <c r="AJ372" s="48">
        <f t="shared" si="496"/>
        <v>0</v>
      </c>
      <c r="AK372" s="48">
        <f t="shared" si="496"/>
        <v>0</v>
      </c>
      <c r="AL372" s="48">
        <f t="shared" si="496"/>
        <v>0</v>
      </c>
      <c r="AM372" s="48">
        <f t="shared" si="496"/>
        <v>0</v>
      </c>
      <c r="AN372" s="9"/>
      <c r="AO372" s="9"/>
      <c r="AP372" s="9"/>
      <c r="AQ372" s="9"/>
      <c r="AR372" s="9"/>
      <c r="AS372" s="9"/>
      <c r="AT372" s="9"/>
      <c r="AU372" s="9"/>
      <c r="AV372" s="9"/>
      <c r="AW372" s="9"/>
      <c r="AX372" s="9"/>
      <c r="AY372" s="9"/>
      <c r="AZ372" s="9"/>
      <c r="BA372" s="9"/>
      <c r="BB372" s="9"/>
      <c r="BC372" s="9"/>
      <c r="BD372" s="9"/>
      <c r="BE372" s="9"/>
      <c r="BF372" s="9"/>
      <c r="BG372" s="9"/>
      <c r="BH372" s="9"/>
    </row>
    <row r="373" spans="1:60" s="59" customFormat="1" ht="22">
      <c r="A373" s="10"/>
      <c r="B373" s="66"/>
      <c r="C373" s="59" t="str">
        <f>"Total expenditure: "&amp;B357</f>
        <v>Total expenditure: Augmentation 4 name</v>
      </c>
      <c r="D373" s="163" t="str">
        <f>baseyear</f>
        <v>FY$24</v>
      </c>
      <c r="E373" s="78"/>
      <c r="F373" s="64"/>
      <c r="G373" s="10"/>
      <c r="H373" s="169">
        <f>J373+NPV(discountrate, K373:AM373)</f>
        <v>0</v>
      </c>
      <c r="I373" s="10"/>
      <c r="J373" s="65">
        <f>IF(J368=1, SUM(J371:J372), 0)</f>
        <v>0</v>
      </c>
      <c r="K373" s="65">
        <f t="shared" ref="K373:AM373" si="497">IF(K368=1, SUM(K371:K372), 0)</f>
        <v>0</v>
      </c>
      <c r="L373" s="65">
        <f t="shared" si="497"/>
        <v>0</v>
      </c>
      <c r="M373" s="65">
        <f t="shared" si="497"/>
        <v>0</v>
      </c>
      <c r="N373" s="65">
        <f t="shared" si="497"/>
        <v>0</v>
      </c>
      <c r="O373" s="65">
        <f t="shared" si="497"/>
        <v>0</v>
      </c>
      <c r="P373" s="65">
        <f t="shared" si="497"/>
        <v>0</v>
      </c>
      <c r="Q373" s="65">
        <f t="shared" si="497"/>
        <v>0</v>
      </c>
      <c r="R373" s="65">
        <f t="shared" si="497"/>
        <v>0</v>
      </c>
      <c r="S373" s="65">
        <f t="shared" si="497"/>
        <v>0</v>
      </c>
      <c r="T373" s="65">
        <f t="shared" si="497"/>
        <v>0</v>
      </c>
      <c r="U373" s="65">
        <f t="shared" si="497"/>
        <v>0</v>
      </c>
      <c r="V373" s="65">
        <f t="shared" si="497"/>
        <v>0</v>
      </c>
      <c r="W373" s="65">
        <f t="shared" si="497"/>
        <v>0</v>
      </c>
      <c r="X373" s="65">
        <f t="shared" si="497"/>
        <v>0</v>
      </c>
      <c r="Y373" s="65">
        <f t="shared" si="497"/>
        <v>0</v>
      </c>
      <c r="Z373" s="65">
        <f t="shared" si="497"/>
        <v>0</v>
      </c>
      <c r="AA373" s="65">
        <f t="shared" si="497"/>
        <v>0</v>
      </c>
      <c r="AB373" s="65">
        <f t="shared" si="497"/>
        <v>0</v>
      </c>
      <c r="AC373" s="65">
        <f t="shared" si="497"/>
        <v>0</v>
      </c>
      <c r="AD373" s="65">
        <f t="shared" si="497"/>
        <v>0</v>
      </c>
      <c r="AE373" s="65">
        <f t="shared" si="497"/>
        <v>0</v>
      </c>
      <c r="AF373" s="65">
        <f t="shared" si="497"/>
        <v>0</v>
      </c>
      <c r="AG373" s="65">
        <f t="shared" si="497"/>
        <v>0</v>
      </c>
      <c r="AH373" s="65">
        <f t="shared" si="497"/>
        <v>0</v>
      </c>
      <c r="AI373" s="65">
        <f t="shared" si="497"/>
        <v>0</v>
      </c>
      <c r="AJ373" s="65">
        <f t="shared" si="497"/>
        <v>0</v>
      </c>
      <c r="AK373" s="65">
        <f t="shared" si="497"/>
        <v>0</v>
      </c>
      <c r="AL373" s="65">
        <f t="shared" si="497"/>
        <v>0</v>
      </c>
      <c r="AM373" s="65">
        <f t="shared" si="497"/>
        <v>0</v>
      </c>
      <c r="AN373" s="10"/>
      <c r="AO373" s="10"/>
      <c r="AP373" s="10"/>
      <c r="AQ373" s="10"/>
      <c r="AR373" s="10"/>
      <c r="AS373" s="10"/>
      <c r="AT373" s="10"/>
      <c r="AU373" s="10"/>
      <c r="AV373" s="10"/>
      <c r="AW373" s="10"/>
      <c r="AX373" s="10"/>
      <c r="AY373" s="10"/>
      <c r="AZ373" s="10"/>
      <c r="BA373" s="10"/>
      <c r="BB373" s="10"/>
      <c r="BC373" s="10"/>
      <c r="BD373" s="10"/>
      <c r="BE373" s="10"/>
      <c r="BF373" s="10"/>
      <c r="BG373" s="10"/>
      <c r="BH373" s="10"/>
    </row>
    <row r="374" spans="1:60">
      <c r="A374" s="9"/>
      <c r="B374" s="9"/>
      <c r="C374" s="9"/>
      <c r="D374" s="16"/>
      <c r="E374" s="9"/>
      <c r="F374" s="34"/>
      <c r="G374" s="9"/>
      <c r="H374" s="16"/>
      <c r="I374" s="9"/>
      <c r="J374" s="9"/>
      <c r="K374" s="9"/>
      <c r="L374" s="9"/>
      <c r="M374" s="9"/>
      <c r="N374" s="9"/>
      <c r="O374" s="9"/>
      <c r="P374" s="9"/>
      <c r="Q374" s="9"/>
      <c r="R374" s="9"/>
      <c r="S374" s="9"/>
      <c r="T374" s="9"/>
      <c r="U374" s="9"/>
      <c r="V374" s="9"/>
      <c r="W374" s="9"/>
      <c r="X374" s="9"/>
      <c r="Y374" s="9"/>
      <c r="Z374" s="9"/>
      <c r="AA374" s="9"/>
      <c r="AB374" s="9"/>
      <c r="AC374" s="9"/>
      <c r="AD374" s="9"/>
      <c r="AE374" s="9"/>
      <c r="AF374" s="9"/>
      <c r="AG374" s="9"/>
      <c r="AH374" s="9"/>
      <c r="AI374" s="9"/>
      <c r="AJ374" s="9"/>
      <c r="AK374" s="9"/>
      <c r="AL374" s="9"/>
      <c r="AM374" s="9"/>
      <c r="AN374" s="9"/>
      <c r="AO374" s="9"/>
      <c r="AP374" s="9"/>
      <c r="AQ374" s="9"/>
      <c r="AR374" s="9"/>
      <c r="AS374" s="9"/>
      <c r="AT374" s="9"/>
      <c r="AU374" s="9"/>
      <c r="AV374" s="9"/>
      <c r="AW374" s="9"/>
      <c r="AX374" s="9"/>
      <c r="AY374" s="9"/>
      <c r="AZ374" s="9"/>
      <c r="BA374" s="9"/>
      <c r="BB374" s="9"/>
      <c r="BC374" s="9"/>
      <c r="BD374" s="9"/>
      <c r="BE374" s="9"/>
      <c r="BF374" s="9"/>
      <c r="BG374" s="9"/>
      <c r="BH374" s="9"/>
    </row>
    <row r="375" spans="1:60" ht="22">
      <c r="A375" s="9"/>
      <c r="B375" s="66" t="str">
        <f>aug5_name</f>
        <v>Augmentation 5 name</v>
      </c>
      <c r="D375" s="16"/>
      <c r="E375" s="9"/>
      <c r="F375" s="34"/>
      <c r="G375" s="9"/>
      <c r="H375" s="16"/>
      <c r="I375" s="9"/>
      <c r="J375" s="9"/>
      <c r="K375" s="9"/>
      <c r="L375" s="9"/>
      <c r="M375" s="9"/>
      <c r="N375" s="9"/>
      <c r="O375" s="9"/>
      <c r="P375" s="9"/>
      <c r="Q375" s="9"/>
      <c r="R375" s="9"/>
      <c r="S375" s="9"/>
      <c r="T375" s="9"/>
      <c r="U375" s="9"/>
      <c r="V375" s="9"/>
      <c r="W375" s="9"/>
      <c r="X375" s="9"/>
      <c r="Y375" s="9"/>
      <c r="Z375" s="9"/>
      <c r="AA375" s="9"/>
      <c r="AB375" s="9"/>
      <c r="AC375" s="9"/>
      <c r="AD375" s="9"/>
      <c r="AE375" s="9"/>
      <c r="AF375" s="9"/>
      <c r="AG375" s="9"/>
      <c r="AH375" s="9"/>
      <c r="AI375" s="9"/>
      <c r="AJ375" s="9"/>
      <c r="AK375" s="9"/>
      <c r="AL375" s="9"/>
      <c r="AM375" s="9"/>
      <c r="AN375" s="9"/>
      <c r="AO375" s="9"/>
      <c r="AP375" s="9"/>
      <c r="AQ375" s="9"/>
      <c r="AR375" s="9"/>
      <c r="AS375" s="9"/>
      <c r="AT375" s="9"/>
      <c r="AU375" s="9"/>
      <c r="AV375" s="9"/>
      <c r="AW375" s="9"/>
      <c r="AX375" s="9"/>
      <c r="AY375" s="9"/>
      <c r="AZ375" s="9"/>
      <c r="BA375" s="9"/>
      <c r="BB375" s="9"/>
      <c r="BC375" s="9"/>
      <c r="BD375" s="9"/>
      <c r="BE375" s="9"/>
      <c r="BF375" s="9"/>
      <c r="BG375" s="9"/>
      <c r="BH375" s="9"/>
    </row>
    <row r="376" spans="1:60">
      <c r="A376" s="9"/>
      <c r="B376" s="9"/>
      <c r="C376" s="9"/>
      <c r="D376" s="16"/>
      <c r="E376" s="9"/>
      <c r="F376" s="34"/>
      <c r="G376" s="9"/>
      <c r="H376" s="16"/>
      <c r="I376" s="9"/>
      <c r="J376" s="9"/>
      <c r="K376" s="9"/>
      <c r="L376" s="9"/>
      <c r="M376" s="9"/>
      <c r="N376" s="9"/>
      <c r="O376" s="9"/>
      <c r="P376" s="9"/>
      <c r="Q376" s="9"/>
      <c r="R376" s="9"/>
      <c r="S376" s="9"/>
      <c r="T376" s="9"/>
      <c r="U376" s="9"/>
      <c r="V376" s="9"/>
      <c r="W376" s="9"/>
      <c r="X376" s="9"/>
      <c r="Y376" s="9"/>
      <c r="Z376" s="9"/>
      <c r="AA376" s="9"/>
      <c r="AB376" s="9"/>
      <c r="AC376" s="9"/>
      <c r="AD376" s="9"/>
      <c r="AE376" s="9"/>
      <c r="AF376" s="9"/>
      <c r="AG376" s="9"/>
      <c r="AH376" s="9"/>
      <c r="AI376" s="9"/>
      <c r="AJ376" s="9"/>
      <c r="AK376" s="9"/>
      <c r="AL376" s="9"/>
      <c r="AM376" s="9"/>
      <c r="AN376" s="9"/>
      <c r="AO376" s="9"/>
      <c r="AP376" s="9"/>
      <c r="AQ376" s="9"/>
      <c r="AR376" s="9"/>
      <c r="AS376" s="9"/>
      <c r="AT376" s="9"/>
      <c r="AU376" s="9"/>
      <c r="AV376" s="9"/>
      <c r="AW376" s="9"/>
      <c r="AX376" s="9"/>
      <c r="AY376" s="9"/>
      <c r="AZ376" s="9"/>
      <c r="BA376" s="9"/>
      <c r="BB376" s="9"/>
      <c r="BC376" s="9"/>
      <c r="BD376" s="9"/>
      <c r="BE376" s="9"/>
      <c r="BF376" s="9"/>
      <c r="BG376" s="9"/>
      <c r="BH376" s="9"/>
    </row>
    <row r="377" spans="1:60" ht="22">
      <c r="A377" s="9"/>
      <c r="B377" s="63"/>
      <c r="C377" s="5" t="s">
        <v>87</v>
      </c>
      <c r="D377" s="160" t="s">
        <v>80</v>
      </c>
      <c r="E377" s="11"/>
      <c r="F377" s="64"/>
      <c r="G377" s="9"/>
      <c r="H377" s="16"/>
      <c r="I377" s="9"/>
      <c r="J377" s="48">
        <f t="shared" ref="J377:AM377" si="498">J359+J370</f>
        <v>0</v>
      </c>
      <c r="K377" s="48">
        <f t="shared" si="498"/>
        <v>0</v>
      </c>
      <c r="L377" s="48">
        <f t="shared" si="498"/>
        <v>0</v>
      </c>
      <c r="M377" s="48">
        <f t="shared" si="498"/>
        <v>0</v>
      </c>
      <c r="N377" s="48">
        <f t="shared" si="498"/>
        <v>0</v>
      </c>
      <c r="O377" s="48">
        <f t="shared" si="498"/>
        <v>0</v>
      </c>
      <c r="P377" s="48">
        <f t="shared" si="498"/>
        <v>0</v>
      </c>
      <c r="Q377" s="48">
        <f t="shared" si="498"/>
        <v>0</v>
      </c>
      <c r="R377" s="48">
        <f t="shared" si="498"/>
        <v>0</v>
      </c>
      <c r="S377" s="48">
        <f t="shared" si="498"/>
        <v>0</v>
      </c>
      <c r="T377" s="48">
        <f t="shared" si="498"/>
        <v>0</v>
      </c>
      <c r="U377" s="48">
        <f t="shared" si="498"/>
        <v>0</v>
      </c>
      <c r="V377" s="48">
        <f t="shared" si="498"/>
        <v>0</v>
      </c>
      <c r="W377" s="48">
        <f t="shared" si="498"/>
        <v>0</v>
      </c>
      <c r="X377" s="48">
        <f t="shared" si="498"/>
        <v>0</v>
      </c>
      <c r="Y377" s="48">
        <f t="shared" si="498"/>
        <v>0</v>
      </c>
      <c r="Z377" s="48">
        <f t="shared" si="498"/>
        <v>0</v>
      </c>
      <c r="AA377" s="48">
        <f t="shared" si="498"/>
        <v>0</v>
      </c>
      <c r="AB377" s="48">
        <f t="shared" si="498"/>
        <v>0</v>
      </c>
      <c r="AC377" s="48">
        <f t="shared" si="498"/>
        <v>0</v>
      </c>
      <c r="AD377" s="48">
        <f t="shared" si="498"/>
        <v>0</v>
      </c>
      <c r="AE377" s="48">
        <f t="shared" si="498"/>
        <v>0</v>
      </c>
      <c r="AF377" s="48">
        <f t="shared" si="498"/>
        <v>0</v>
      </c>
      <c r="AG377" s="48">
        <f t="shared" si="498"/>
        <v>0</v>
      </c>
      <c r="AH377" s="48">
        <f t="shared" si="498"/>
        <v>0</v>
      </c>
      <c r="AI377" s="48">
        <f t="shared" si="498"/>
        <v>0</v>
      </c>
      <c r="AJ377" s="48">
        <f t="shared" si="498"/>
        <v>0</v>
      </c>
      <c r="AK377" s="48">
        <f t="shared" si="498"/>
        <v>0</v>
      </c>
      <c r="AL377" s="48">
        <f t="shared" si="498"/>
        <v>0</v>
      </c>
      <c r="AM377" s="48">
        <f t="shared" si="498"/>
        <v>0</v>
      </c>
      <c r="AN377" s="9"/>
      <c r="AO377" s="9"/>
      <c r="AP377" s="9"/>
      <c r="AQ377" s="9"/>
      <c r="AR377" s="9"/>
      <c r="AS377" s="9"/>
      <c r="AT377" s="9"/>
      <c r="AU377" s="9"/>
      <c r="AV377" s="9"/>
      <c r="AW377" s="9"/>
      <c r="AX377" s="9"/>
      <c r="AY377" s="9"/>
      <c r="AZ377" s="9"/>
      <c r="BA377" s="9"/>
      <c r="BB377" s="9"/>
      <c r="BC377" s="9"/>
      <c r="BD377" s="9"/>
      <c r="BE377" s="9"/>
      <c r="BF377" s="9"/>
      <c r="BG377" s="9"/>
      <c r="BH377" s="9"/>
    </row>
    <row r="378" spans="1:60">
      <c r="A378" s="9"/>
      <c r="B378" s="9"/>
      <c r="C378" s="67" t="str">
        <f>IF(D378=1, "ERROR build year before start year", "")</f>
        <v/>
      </c>
      <c r="D378" s="73" t="str">
        <f>IF(AND(J389&gt;0,-J381&lt;INDEX(leadtimes,MATCH($B375,augnames,0))), 1, "flag")</f>
        <v>flag</v>
      </c>
      <c r="E378" s="68"/>
      <c r="F378" s="69"/>
      <c r="G378" s="9"/>
      <c r="H378" s="16"/>
      <c r="I378" s="9"/>
      <c r="J378" s="9"/>
      <c r="K378" s="9"/>
      <c r="L378" s="9"/>
      <c r="M378" s="9"/>
      <c r="N378" s="9"/>
      <c r="O378" s="9"/>
      <c r="P378" s="9"/>
      <c r="Q378" s="9"/>
      <c r="R378" s="9"/>
      <c r="S378" s="9"/>
      <c r="T378" s="9"/>
      <c r="U378" s="9"/>
      <c r="V378" s="9"/>
      <c r="W378" s="9"/>
      <c r="X378" s="9"/>
      <c r="Y378" s="9"/>
      <c r="Z378" s="9"/>
      <c r="AA378" s="9"/>
      <c r="AB378" s="9"/>
      <c r="AC378" s="9"/>
      <c r="AD378" s="9"/>
      <c r="AE378" s="9"/>
      <c r="AF378" s="9"/>
      <c r="AG378" s="9"/>
      <c r="AH378" s="9"/>
      <c r="AI378" s="9"/>
      <c r="AJ378" s="9"/>
      <c r="AK378" s="9"/>
      <c r="AL378" s="9"/>
      <c r="AM378" s="9"/>
      <c r="AN378" s="9"/>
      <c r="AO378" s="9"/>
      <c r="AP378" s="9"/>
      <c r="AQ378" s="9"/>
      <c r="AR378" s="9"/>
      <c r="AS378" s="9"/>
      <c r="AT378" s="9"/>
      <c r="AU378" s="9"/>
      <c r="AV378" s="9"/>
      <c r="AW378" s="9"/>
      <c r="AX378" s="9"/>
      <c r="AY378" s="9"/>
      <c r="AZ378" s="9"/>
      <c r="BA378" s="9"/>
      <c r="BB378" s="9"/>
      <c r="BC378" s="9"/>
      <c r="BD378" s="9"/>
      <c r="BE378" s="9"/>
      <c r="BF378" s="9"/>
      <c r="BG378" s="9"/>
      <c r="BH378" s="9"/>
    </row>
    <row r="379" spans="1:60">
      <c r="A379" s="9"/>
      <c r="B379" s="9"/>
      <c r="C379" s="70" t="s">
        <v>88</v>
      </c>
      <c r="D379" s="161"/>
      <c r="E379" s="70"/>
      <c r="F379" s="71"/>
      <c r="G379" s="70"/>
      <c r="H379" s="162"/>
      <c r="I379" s="72"/>
      <c r="J379" s="73">
        <f t="shared" ref="J379:AM379" si="499">IF(J377&gt;J285, 0, 1)</f>
        <v>1</v>
      </c>
      <c r="K379" s="73">
        <f t="shared" si="499"/>
        <v>1</v>
      </c>
      <c r="L379" s="73">
        <f t="shared" si="499"/>
        <v>1</v>
      </c>
      <c r="M379" s="73">
        <f t="shared" si="499"/>
        <v>1</v>
      </c>
      <c r="N379" s="73">
        <f t="shared" si="499"/>
        <v>1</v>
      </c>
      <c r="O379" s="73">
        <f t="shared" si="499"/>
        <v>1</v>
      </c>
      <c r="P379" s="73">
        <f t="shared" si="499"/>
        <v>1</v>
      </c>
      <c r="Q379" s="73">
        <f t="shared" si="499"/>
        <v>1</v>
      </c>
      <c r="R379" s="73">
        <f t="shared" si="499"/>
        <v>1</v>
      </c>
      <c r="S379" s="73">
        <f t="shared" si="499"/>
        <v>1</v>
      </c>
      <c r="T379" s="73">
        <f t="shared" si="499"/>
        <v>1</v>
      </c>
      <c r="U379" s="73">
        <f t="shared" si="499"/>
        <v>1</v>
      </c>
      <c r="V379" s="73">
        <f t="shared" si="499"/>
        <v>1</v>
      </c>
      <c r="W379" s="73">
        <f t="shared" si="499"/>
        <v>1</v>
      </c>
      <c r="X379" s="73">
        <f t="shared" si="499"/>
        <v>1</v>
      </c>
      <c r="Y379" s="73">
        <f t="shared" si="499"/>
        <v>1</v>
      </c>
      <c r="Z379" s="73">
        <f t="shared" si="499"/>
        <v>1</v>
      </c>
      <c r="AA379" s="73">
        <f t="shared" si="499"/>
        <v>1</v>
      </c>
      <c r="AB379" s="73">
        <f t="shared" si="499"/>
        <v>1</v>
      </c>
      <c r="AC379" s="73">
        <f t="shared" si="499"/>
        <v>1</v>
      </c>
      <c r="AD379" s="73">
        <f t="shared" si="499"/>
        <v>1</v>
      </c>
      <c r="AE379" s="73">
        <f t="shared" si="499"/>
        <v>1</v>
      </c>
      <c r="AF379" s="73">
        <f t="shared" si="499"/>
        <v>1</v>
      </c>
      <c r="AG379" s="73">
        <f t="shared" si="499"/>
        <v>1</v>
      </c>
      <c r="AH379" s="73">
        <f t="shared" si="499"/>
        <v>1</v>
      </c>
      <c r="AI379" s="73">
        <f t="shared" si="499"/>
        <v>1</v>
      </c>
      <c r="AJ379" s="73">
        <f t="shared" si="499"/>
        <v>1</v>
      </c>
      <c r="AK379" s="73">
        <f t="shared" si="499"/>
        <v>1</v>
      </c>
      <c r="AL379" s="73">
        <f t="shared" si="499"/>
        <v>1</v>
      </c>
      <c r="AM379" s="73">
        <f t="shared" si="499"/>
        <v>1</v>
      </c>
      <c r="AN379" s="73"/>
      <c r="AO379" s="73"/>
      <c r="AP379" s="73"/>
      <c r="AQ379" s="73"/>
      <c r="AR379" s="73"/>
      <c r="AS379" s="73"/>
      <c r="AT379" s="73"/>
      <c r="AU379" s="73"/>
      <c r="AV379" s="73"/>
      <c r="AW379" s="73"/>
      <c r="AX379" s="73"/>
      <c r="AY379" s="73"/>
      <c r="AZ379" s="73"/>
      <c r="BA379" s="73"/>
      <c r="BB379" s="73"/>
      <c r="BC379" s="73"/>
      <c r="BD379" s="73"/>
      <c r="BE379" s="73"/>
      <c r="BF379" s="73"/>
      <c r="BG379" s="73"/>
      <c r="BH379" s="73"/>
    </row>
    <row r="380" spans="1:60">
      <c r="A380" s="9"/>
      <c r="B380" s="9"/>
      <c r="C380" s="70" t="s">
        <v>89</v>
      </c>
      <c r="D380" s="161"/>
      <c r="E380" s="70"/>
      <c r="F380" s="71"/>
      <c r="G380" s="70"/>
      <c r="H380" s="162"/>
      <c r="I380" s="72"/>
      <c r="J380" s="74">
        <f>IF(SUM($J379:J379)=0,0,1)</f>
        <v>1</v>
      </c>
      <c r="K380" s="74">
        <f>IF(SUM($J379:K379)=0,0,1)</f>
        <v>1</v>
      </c>
      <c r="L380" s="74">
        <f>IF(SUM($J379:L379)=0,0,1)</f>
        <v>1</v>
      </c>
      <c r="M380" s="74">
        <f>IF(SUM($J379:M379)=0,0,1)</f>
        <v>1</v>
      </c>
      <c r="N380" s="74">
        <f>IF(SUM($J379:N379)=0,0,1)</f>
        <v>1</v>
      </c>
      <c r="O380" s="74">
        <f>IF(SUM($J379:O379)=0,0,1)</f>
        <v>1</v>
      </c>
      <c r="P380" s="74">
        <f>IF(SUM($J379:P379)=0,0,1)</f>
        <v>1</v>
      </c>
      <c r="Q380" s="74">
        <f>IF(SUM($J379:Q379)=0,0,1)</f>
        <v>1</v>
      </c>
      <c r="R380" s="74">
        <f>IF(SUM($J379:R379)=0,0,1)</f>
        <v>1</v>
      </c>
      <c r="S380" s="74">
        <f>IF(SUM($J379:S379)=0,0,1)</f>
        <v>1</v>
      </c>
      <c r="T380" s="74">
        <f>IF(SUM($J379:T379)=0,0,1)</f>
        <v>1</v>
      </c>
      <c r="U380" s="74">
        <f>IF(SUM($J379:U379)=0,0,1)</f>
        <v>1</v>
      </c>
      <c r="V380" s="74">
        <f>IF(SUM($J379:V379)=0,0,1)</f>
        <v>1</v>
      </c>
      <c r="W380" s="74">
        <f>IF(SUM($J379:W379)=0,0,1)</f>
        <v>1</v>
      </c>
      <c r="X380" s="74">
        <f>IF(SUM($J379:X379)=0,0,1)</f>
        <v>1</v>
      </c>
      <c r="Y380" s="74">
        <f>IF(SUM($J379:Y379)=0,0,1)</f>
        <v>1</v>
      </c>
      <c r="Z380" s="74">
        <f>IF(SUM($J379:Z379)=0,0,1)</f>
        <v>1</v>
      </c>
      <c r="AA380" s="74">
        <f>IF(SUM($J379:AA379)=0,0,1)</f>
        <v>1</v>
      </c>
      <c r="AB380" s="74">
        <f>IF(SUM($J379:AB379)=0,0,1)</f>
        <v>1</v>
      </c>
      <c r="AC380" s="74">
        <f>IF(SUM($J379:AC379)=0,0,1)</f>
        <v>1</v>
      </c>
      <c r="AD380" s="74">
        <f>IF(SUM($J379:AD379)=0,0,1)</f>
        <v>1</v>
      </c>
      <c r="AE380" s="74">
        <f>IF(SUM($J379:AE379)=0,0,1)</f>
        <v>1</v>
      </c>
      <c r="AF380" s="74">
        <f>IF(SUM($J379:AF379)=0,0,1)</f>
        <v>1</v>
      </c>
      <c r="AG380" s="74">
        <f>IF(SUM($J379:AG379)=0,0,1)</f>
        <v>1</v>
      </c>
      <c r="AH380" s="74">
        <f>IF(SUM($J379:AH379)=0,0,1)</f>
        <v>1</v>
      </c>
      <c r="AI380" s="74">
        <f>IF(SUM($J379:AI379)=0,0,1)</f>
        <v>1</v>
      </c>
      <c r="AJ380" s="74">
        <f>IF(SUM($J379:AJ379)=0,0,1)</f>
        <v>1</v>
      </c>
      <c r="AK380" s="74">
        <f>IF(SUM($J379:AK379)=0,0,1)</f>
        <v>1</v>
      </c>
      <c r="AL380" s="74">
        <f>IF(SUM($J379:AL379)=0,0,1)</f>
        <v>1</v>
      </c>
      <c r="AM380" s="74">
        <f>IF(SUM($J379:AM379)=0,0,1)</f>
        <v>1</v>
      </c>
      <c r="AN380" s="74"/>
      <c r="AO380" s="74"/>
      <c r="AP380" s="74"/>
      <c r="AQ380" s="74"/>
      <c r="AR380" s="74"/>
      <c r="AS380" s="74"/>
      <c r="AT380" s="74"/>
      <c r="AU380" s="74"/>
      <c r="AV380" s="74"/>
      <c r="AW380" s="74"/>
      <c r="AX380" s="74"/>
      <c r="AY380" s="74"/>
      <c r="AZ380" s="74"/>
      <c r="BA380" s="74"/>
      <c r="BB380" s="74"/>
      <c r="BC380" s="74"/>
      <c r="BD380" s="74"/>
      <c r="BE380" s="75"/>
      <c r="BF380" s="75"/>
      <c r="BG380" s="75"/>
      <c r="BH380" s="75"/>
    </row>
    <row r="381" spans="1:60" ht="17.25" customHeight="1">
      <c r="A381" s="9"/>
      <c r="B381" s="9"/>
      <c r="C381" s="70" t="s">
        <v>90</v>
      </c>
      <c r="D381" s="161"/>
      <c r="E381" s="70"/>
      <c r="F381" s="71"/>
      <c r="G381" s="70"/>
      <c r="H381" s="162"/>
      <c r="I381" s="72"/>
      <c r="J381" s="74">
        <f t="shared" ref="J381" si="500">IF($AM380=0,0,IF(AND(J380=0,J379=0),K381-1,0))</f>
        <v>0</v>
      </c>
      <c r="K381" s="74">
        <f t="shared" ref="K381" si="501">IF($AM380=0,0,IF(AND(K380=0,K379=0),L381-1,0))</f>
        <v>0</v>
      </c>
      <c r="L381" s="74">
        <f t="shared" ref="L381" si="502">IF($AM380=0,0,IF(AND(L380=0,L379=0),M381-1,0))</f>
        <v>0</v>
      </c>
      <c r="M381" s="74">
        <f t="shared" ref="M381" si="503">IF($AM380=0,0,IF(AND(M380=0,M379=0),N381-1,0))</f>
        <v>0</v>
      </c>
      <c r="N381" s="74">
        <f t="shared" ref="N381" si="504">IF($AM380=0,0,IF(AND(N380=0,N379=0),O381-1,0))</f>
        <v>0</v>
      </c>
      <c r="O381" s="74">
        <f t="shared" ref="O381" si="505">IF($AM380=0,0,IF(AND(O380=0,O379=0),P381-1,0))</f>
        <v>0</v>
      </c>
      <c r="P381" s="74">
        <f t="shared" ref="P381" si="506">IF($AM380=0,0,IF(AND(P380=0,P379=0),Q381-1,0))</f>
        <v>0</v>
      </c>
      <c r="Q381" s="74">
        <f t="shared" ref="Q381" si="507">IF($AM380=0,0,IF(AND(Q380=0,Q379=0),R381-1,0))</f>
        <v>0</v>
      </c>
      <c r="R381" s="74">
        <f t="shared" ref="R381" si="508">IF($AM380=0,0,IF(AND(R380=0,R379=0),S381-1,0))</f>
        <v>0</v>
      </c>
      <c r="S381" s="74">
        <f t="shared" ref="S381" si="509">IF($AM380=0,0,IF(AND(S380=0,S379=0),T381-1,0))</f>
        <v>0</v>
      </c>
      <c r="T381" s="74">
        <f t="shared" ref="T381" si="510">IF($AM380=0,0,IF(AND(T380=0,T379=0),U381-1,0))</f>
        <v>0</v>
      </c>
      <c r="U381" s="74">
        <f t="shared" ref="U381" si="511">IF($AM380=0,0,IF(AND(U380=0,U379=0),V381-1,0))</f>
        <v>0</v>
      </c>
      <c r="V381" s="74">
        <f t="shared" ref="V381" si="512">IF($AM380=0,0,IF(AND(V380=0,V379=0),W381-1,0))</f>
        <v>0</v>
      </c>
      <c r="W381" s="74">
        <f t="shared" ref="W381" si="513">IF($AM380=0,0,IF(AND(W380=0,W379=0),X381-1,0))</f>
        <v>0</v>
      </c>
      <c r="X381" s="74">
        <f t="shared" ref="X381" si="514">IF($AM380=0,0,IF(AND(X380=0,X379=0),Y381-1,0))</f>
        <v>0</v>
      </c>
      <c r="Y381" s="74">
        <f t="shared" ref="Y381" si="515">IF($AM380=0,0,IF(AND(Y380=0,Y379=0),Z381-1,0))</f>
        <v>0</v>
      </c>
      <c r="Z381" s="74">
        <f t="shared" ref="Z381" si="516">IF($AM380=0,0,IF(AND(Z380=0,Z379=0),AA381-1,0))</f>
        <v>0</v>
      </c>
      <c r="AA381" s="74">
        <f t="shared" ref="AA381" si="517">IF($AM380=0,0,IF(AND(AA380=0,AA379=0),AB381-1,0))</f>
        <v>0</v>
      </c>
      <c r="AB381" s="74">
        <f t="shared" ref="AB381" si="518">IF($AM380=0,0,IF(AND(AB380=0,AB379=0),AC381-1,0))</f>
        <v>0</v>
      </c>
      <c r="AC381" s="74">
        <f t="shared" ref="AC381" si="519">IF($AM380=0,0,IF(AND(AC380=0,AC379=0),AD381-1,0))</f>
        <v>0</v>
      </c>
      <c r="AD381" s="74">
        <f t="shared" ref="AD381" si="520">IF($AM380=0,0,IF(AND(AD380=0,AD379=0),AE381-1,0))</f>
        <v>0</v>
      </c>
      <c r="AE381" s="74">
        <f t="shared" ref="AE381" si="521">IF($AM380=0,0,IF(AND(AE380=0,AE379=0),AF381-1,0))</f>
        <v>0</v>
      </c>
      <c r="AF381" s="74">
        <f t="shared" ref="AF381" si="522">IF($AM380=0,0,IF(AND(AF380=0,AF379=0),AG381-1,0))</f>
        <v>0</v>
      </c>
      <c r="AG381" s="74">
        <f t="shared" ref="AG381" si="523">IF($AM380=0,0,IF(AND(AG380=0,AG379=0),AH381-1,0))</f>
        <v>0</v>
      </c>
      <c r="AH381" s="74">
        <f t="shared" ref="AH381" si="524">IF($AM380=0,0,IF(AND(AH380=0,AH379=0),AI381-1,0))</f>
        <v>0</v>
      </c>
      <c r="AI381" s="74">
        <f t="shared" ref="AI381" si="525">IF($AM380=0,0,IF(AND(AI380=0,AI379=0),AJ381-1,0))</f>
        <v>0</v>
      </c>
      <c r="AJ381" s="74">
        <f t="shared" ref="AJ381" si="526">IF($AM380=0,0,IF(AND(AJ380=0,AJ379=0),AK381-1,0))</f>
        <v>0</v>
      </c>
      <c r="AK381" s="74">
        <f t="shared" ref="AK381" si="527">IF($AM380=0,0,IF(AND(AK380=0,AK379=0),AL381-1,0))</f>
        <v>0</v>
      </c>
      <c r="AL381" s="74">
        <f t="shared" ref="AL381" si="528">IF($AM380=0,0,IF(AND(AL380=0,AL379=0),AM381-1,0))</f>
        <v>0</v>
      </c>
      <c r="AM381" s="74">
        <f t="shared" ref="AM381" si="529">IF($AM380=0,0,IF(AND(AM380=0,AM379=0),AN381-1,0))</f>
        <v>0</v>
      </c>
      <c r="AN381" s="74"/>
      <c r="AO381" s="74"/>
      <c r="AP381" s="74"/>
      <c r="AQ381" s="74"/>
      <c r="AR381" s="74"/>
      <c r="AS381" s="74"/>
      <c r="AT381" s="74"/>
      <c r="AU381" s="74"/>
      <c r="AV381" s="74"/>
      <c r="AW381" s="74"/>
      <c r="AX381" s="74"/>
      <c r="AY381" s="74"/>
      <c r="AZ381" s="74"/>
      <c r="BA381" s="74"/>
      <c r="BB381" s="74"/>
      <c r="BC381" s="74"/>
      <c r="BD381" s="74"/>
      <c r="BE381" s="75"/>
      <c r="BF381" s="75"/>
      <c r="BG381" s="75"/>
      <c r="BH381" s="75"/>
    </row>
    <row r="382" spans="1:60">
      <c r="A382" s="9"/>
      <c r="B382" s="9"/>
      <c r="C382" s="70" t="s">
        <v>91</v>
      </c>
      <c r="D382" s="161"/>
      <c r="E382" s="70"/>
      <c r="F382" s="71"/>
      <c r="G382" s="70"/>
      <c r="H382" s="162"/>
      <c r="I382" s="72"/>
      <c r="J382" s="74">
        <f t="shared" ref="J382:AM382" si="530">IF(ABS(J381)=INDEX(leadtimes,MATCH($B375,augnames,0),1),1,0)</f>
        <v>1</v>
      </c>
      <c r="K382" s="74">
        <f t="shared" si="530"/>
        <v>1</v>
      </c>
      <c r="L382" s="74">
        <f t="shared" si="530"/>
        <v>1</v>
      </c>
      <c r="M382" s="74">
        <f t="shared" si="530"/>
        <v>1</v>
      </c>
      <c r="N382" s="74">
        <f t="shared" si="530"/>
        <v>1</v>
      </c>
      <c r="O382" s="74">
        <f t="shared" si="530"/>
        <v>1</v>
      </c>
      <c r="P382" s="74">
        <f t="shared" si="530"/>
        <v>1</v>
      </c>
      <c r="Q382" s="74">
        <f t="shared" si="530"/>
        <v>1</v>
      </c>
      <c r="R382" s="74">
        <f t="shared" si="530"/>
        <v>1</v>
      </c>
      <c r="S382" s="74">
        <f t="shared" si="530"/>
        <v>1</v>
      </c>
      <c r="T382" s="74">
        <f t="shared" si="530"/>
        <v>1</v>
      </c>
      <c r="U382" s="74">
        <f t="shared" si="530"/>
        <v>1</v>
      </c>
      <c r="V382" s="74">
        <f t="shared" si="530"/>
        <v>1</v>
      </c>
      <c r="W382" s="74">
        <f t="shared" si="530"/>
        <v>1</v>
      </c>
      <c r="X382" s="74">
        <f t="shared" si="530"/>
        <v>1</v>
      </c>
      <c r="Y382" s="74">
        <f t="shared" si="530"/>
        <v>1</v>
      </c>
      <c r="Z382" s="74">
        <f t="shared" si="530"/>
        <v>1</v>
      </c>
      <c r="AA382" s="74">
        <f t="shared" si="530"/>
        <v>1</v>
      </c>
      <c r="AB382" s="74">
        <f t="shared" si="530"/>
        <v>1</v>
      </c>
      <c r="AC382" s="74">
        <f t="shared" si="530"/>
        <v>1</v>
      </c>
      <c r="AD382" s="74">
        <f t="shared" si="530"/>
        <v>1</v>
      </c>
      <c r="AE382" s="74">
        <f t="shared" si="530"/>
        <v>1</v>
      </c>
      <c r="AF382" s="74">
        <f t="shared" si="530"/>
        <v>1</v>
      </c>
      <c r="AG382" s="74">
        <f t="shared" si="530"/>
        <v>1</v>
      </c>
      <c r="AH382" s="74">
        <f t="shared" si="530"/>
        <v>1</v>
      </c>
      <c r="AI382" s="74">
        <f t="shared" si="530"/>
        <v>1</v>
      </c>
      <c r="AJ382" s="74">
        <f t="shared" si="530"/>
        <v>1</v>
      </c>
      <c r="AK382" s="74">
        <f t="shared" si="530"/>
        <v>1</v>
      </c>
      <c r="AL382" s="74">
        <f t="shared" si="530"/>
        <v>1</v>
      </c>
      <c r="AM382" s="74">
        <f t="shared" si="530"/>
        <v>1</v>
      </c>
      <c r="AN382" s="74"/>
      <c r="AO382" s="74"/>
      <c r="AP382" s="74"/>
      <c r="AQ382" s="74"/>
      <c r="AR382" s="74"/>
      <c r="AS382" s="74"/>
      <c r="AT382" s="74"/>
      <c r="AU382" s="74"/>
      <c r="AV382" s="74"/>
      <c r="AW382" s="74"/>
      <c r="AX382" s="74"/>
      <c r="AY382" s="74"/>
      <c r="AZ382" s="74"/>
      <c r="BA382" s="74"/>
      <c r="BB382" s="74"/>
      <c r="BC382" s="74"/>
      <c r="BD382" s="74"/>
      <c r="BE382" s="75"/>
      <c r="BF382" s="75"/>
      <c r="BG382" s="75"/>
      <c r="BH382" s="75"/>
    </row>
    <row r="383" spans="1:60">
      <c r="A383" s="9"/>
      <c r="B383" s="9"/>
      <c r="C383" s="70" t="s">
        <v>92</v>
      </c>
      <c r="D383" s="161"/>
      <c r="E383" s="70"/>
      <c r="F383" s="71"/>
      <c r="G383" s="70"/>
      <c r="H383" s="162"/>
      <c r="I383" s="72"/>
      <c r="J383" s="74">
        <f>IF(SUM($J382:J382)=1,1,0)+I383</f>
        <v>1</v>
      </c>
      <c r="K383" s="74">
        <f>IF(SUM($J382:K382)=1,1,0)+J383</f>
        <v>1</v>
      </c>
      <c r="L383" s="74">
        <f>IF(SUM($J382:L382)=1,1,0)+K383</f>
        <v>1</v>
      </c>
      <c r="M383" s="74">
        <f>IF(SUM($J382:M382)=1,1,0)+L383</f>
        <v>1</v>
      </c>
      <c r="N383" s="74">
        <f>IF(SUM($J382:N382)=1,1,0)+M383</f>
        <v>1</v>
      </c>
      <c r="O383" s="74">
        <f>IF(SUM($J382:O382)=1,1,0)+N383</f>
        <v>1</v>
      </c>
      <c r="P383" s="74">
        <f>IF(SUM($J382:P382)=1,1,0)+O383</f>
        <v>1</v>
      </c>
      <c r="Q383" s="74">
        <f>IF(SUM($J382:Q382)=1,1,0)+P383</f>
        <v>1</v>
      </c>
      <c r="R383" s="74">
        <f>IF(SUM($J382:R382)=1,1,0)+Q383</f>
        <v>1</v>
      </c>
      <c r="S383" s="74">
        <f>IF(SUM($J382:S382)=1,1,0)+R383</f>
        <v>1</v>
      </c>
      <c r="T383" s="74">
        <f>IF(SUM($J382:T382)=1,1,0)+S383</f>
        <v>1</v>
      </c>
      <c r="U383" s="74">
        <f>IF(SUM($J382:U382)=1,1,0)+T383</f>
        <v>1</v>
      </c>
      <c r="V383" s="74">
        <f>IF(SUM($J382:V382)=1,1,0)+U383</f>
        <v>1</v>
      </c>
      <c r="W383" s="74">
        <f>IF(SUM($J382:W382)=1,1,0)+V383</f>
        <v>1</v>
      </c>
      <c r="X383" s="74">
        <f>IF(SUM($J382:X382)=1,1,0)+W383</f>
        <v>1</v>
      </c>
      <c r="Y383" s="74">
        <f>IF(SUM($J382:Y382)=1,1,0)+X383</f>
        <v>1</v>
      </c>
      <c r="Z383" s="74">
        <f>IF(SUM($J382:Z382)=1,1,0)+Y383</f>
        <v>1</v>
      </c>
      <c r="AA383" s="74">
        <f>IF(SUM($J382:AA382)=1,1,0)+Z383</f>
        <v>1</v>
      </c>
      <c r="AB383" s="74">
        <f>IF(SUM($J382:AB382)=1,1,0)+AA383</f>
        <v>1</v>
      </c>
      <c r="AC383" s="74">
        <f>IF(SUM($J382:AC382)=1,1,0)+AB383</f>
        <v>1</v>
      </c>
      <c r="AD383" s="74">
        <f>IF(SUM($J382:AD382)=1,1,0)+AC383</f>
        <v>1</v>
      </c>
      <c r="AE383" s="74">
        <f>IF(SUM($J382:AE382)=1,1,0)+AD383</f>
        <v>1</v>
      </c>
      <c r="AF383" s="74">
        <f>IF(SUM($J382:AF382)=1,1,0)+AE383</f>
        <v>1</v>
      </c>
      <c r="AG383" s="74">
        <f>IF(SUM($J382:AG382)=1,1,0)+AF383</f>
        <v>1</v>
      </c>
      <c r="AH383" s="74">
        <f>IF(SUM($J382:AH382)=1,1,0)+AG383</f>
        <v>1</v>
      </c>
      <c r="AI383" s="74">
        <f>IF(SUM($J382:AI382)=1,1,0)+AH383</f>
        <v>1</v>
      </c>
      <c r="AJ383" s="74">
        <f>IF(SUM($J382:AJ382)=1,1,0)+AI383</f>
        <v>1</v>
      </c>
      <c r="AK383" s="74">
        <f>IF(SUM($J382:AK382)=1,1,0)+AJ383</f>
        <v>1</v>
      </c>
      <c r="AL383" s="74">
        <f>IF(SUM($J382:AL382)=1,1,0)+AK383</f>
        <v>1</v>
      </c>
      <c r="AM383" s="74">
        <f>IF(SUM($J382:AM382)=1,1,0)+AL383</f>
        <v>1</v>
      </c>
      <c r="AN383" s="74"/>
      <c r="AO383" s="74"/>
      <c r="AP383" s="74"/>
      <c r="AQ383" s="74"/>
      <c r="AR383" s="74"/>
      <c r="AS383" s="74"/>
      <c r="AT383" s="74"/>
      <c r="AU383" s="74"/>
      <c r="AV383" s="74"/>
      <c r="AW383" s="74"/>
      <c r="AX383" s="74"/>
      <c r="AY383" s="74"/>
      <c r="AZ383" s="74"/>
      <c r="BA383" s="74"/>
      <c r="BB383" s="74"/>
      <c r="BC383" s="74"/>
      <c r="BD383" s="74"/>
      <c r="BE383" s="75"/>
      <c r="BF383" s="75"/>
      <c r="BG383" s="75"/>
      <c r="BH383" s="75"/>
    </row>
    <row r="384" spans="1:60" ht="15.65" customHeight="1">
      <c r="A384" s="9"/>
      <c r="B384" s="9"/>
      <c r="C384" s="70" t="s">
        <v>93</v>
      </c>
      <c r="D384" s="162"/>
      <c r="E384" s="72"/>
      <c r="F384" s="76"/>
      <c r="G384" s="72"/>
      <c r="H384" s="162"/>
      <c r="I384" s="72"/>
      <c r="J384" s="73">
        <f>SUM($J379:J379)</f>
        <v>1</v>
      </c>
      <c r="K384" s="73">
        <f>SUM($J379:K379)</f>
        <v>2</v>
      </c>
      <c r="L384" s="73">
        <f>SUM($J379:L379)</f>
        <v>3</v>
      </c>
      <c r="M384" s="73">
        <f>SUM($J379:M379)</f>
        <v>4</v>
      </c>
      <c r="N384" s="73">
        <f>SUM($J379:N379)</f>
        <v>5</v>
      </c>
      <c r="O384" s="73">
        <f>SUM($J379:O379)</f>
        <v>6</v>
      </c>
      <c r="P384" s="73">
        <f>SUM($J379:P379)</f>
        <v>7</v>
      </c>
      <c r="Q384" s="73">
        <f>SUM($J379:Q379)</f>
        <v>8</v>
      </c>
      <c r="R384" s="73">
        <f>SUM($J379:R379)</f>
        <v>9</v>
      </c>
      <c r="S384" s="73">
        <f>SUM($J379:S379)</f>
        <v>10</v>
      </c>
      <c r="T384" s="73">
        <f>SUM($J379:T379)</f>
        <v>11</v>
      </c>
      <c r="U384" s="73">
        <f>SUM($J379:U379)</f>
        <v>12</v>
      </c>
      <c r="V384" s="73">
        <f>SUM($J379:V379)</f>
        <v>13</v>
      </c>
      <c r="W384" s="73">
        <f>SUM($J379:W379)</f>
        <v>14</v>
      </c>
      <c r="X384" s="73">
        <f>SUM($J379:X379)</f>
        <v>15</v>
      </c>
      <c r="Y384" s="73">
        <f>SUM($J379:Y379)</f>
        <v>16</v>
      </c>
      <c r="Z384" s="73">
        <f>SUM($J379:Z379)</f>
        <v>17</v>
      </c>
      <c r="AA384" s="73">
        <f>SUM($J379:AA379)</f>
        <v>18</v>
      </c>
      <c r="AB384" s="73">
        <f>SUM($J379:AB379)</f>
        <v>19</v>
      </c>
      <c r="AC384" s="73">
        <f>SUM($J379:AC379)</f>
        <v>20</v>
      </c>
      <c r="AD384" s="73">
        <f>SUM($J379:AD379)</f>
        <v>21</v>
      </c>
      <c r="AE384" s="73">
        <f>SUM($J379:AE379)</f>
        <v>22</v>
      </c>
      <c r="AF384" s="73">
        <f>SUM($J379:AF379)</f>
        <v>23</v>
      </c>
      <c r="AG384" s="73">
        <f>SUM($J379:AG379)</f>
        <v>24</v>
      </c>
      <c r="AH384" s="73">
        <f>SUM($J379:AH379)</f>
        <v>25</v>
      </c>
      <c r="AI384" s="73">
        <f>SUM($J379:AI379)</f>
        <v>26</v>
      </c>
      <c r="AJ384" s="73">
        <f>SUM($J379:AJ379)</f>
        <v>27</v>
      </c>
      <c r="AK384" s="73">
        <f>SUM($J379:AK379)</f>
        <v>28</v>
      </c>
      <c r="AL384" s="73">
        <f>SUM($J379:AL379)</f>
        <v>29</v>
      </c>
      <c r="AM384" s="73">
        <f>SUM($J379:AM379)</f>
        <v>30</v>
      </c>
      <c r="AN384" s="73"/>
      <c r="AO384" s="73"/>
      <c r="AP384" s="73"/>
      <c r="AQ384" s="73"/>
      <c r="AR384" s="73"/>
      <c r="AS384" s="73"/>
      <c r="AT384" s="73"/>
      <c r="AU384" s="73"/>
      <c r="AV384" s="73"/>
      <c r="AW384" s="73"/>
      <c r="AX384" s="73"/>
      <c r="AY384" s="73"/>
      <c r="AZ384" s="73"/>
      <c r="BA384" s="73"/>
      <c r="BB384" s="73"/>
      <c r="BC384" s="73"/>
      <c r="BD384" s="73"/>
      <c r="BE384" s="73"/>
      <c r="BF384" s="73"/>
      <c r="BG384" s="73"/>
      <c r="BH384" s="73"/>
    </row>
    <row r="385" spans="1:60" ht="15.65" customHeight="1">
      <c r="A385" s="9"/>
      <c r="B385" s="9"/>
      <c r="C385" s="70" t="s">
        <v>94</v>
      </c>
      <c r="D385" s="162"/>
      <c r="E385" s="72"/>
      <c r="F385" s="76"/>
      <c r="G385" s="72"/>
      <c r="H385" s="162"/>
      <c r="I385" s="72"/>
      <c r="J385" s="73">
        <f t="shared" ref="J385:AM385" si="531">IF(J384&gt;INDEX(assetlives, MATCH($B375, augnames, 0)), 0, 1)</f>
        <v>0</v>
      </c>
      <c r="K385" s="73">
        <f t="shared" si="531"/>
        <v>0</v>
      </c>
      <c r="L385" s="73">
        <f t="shared" si="531"/>
        <v>0</v>
      </c>
      <c r="M385" s="73">
        <f t="shared" si="531"/>
        <v>0</v>
      </c>
      <c r="N385" s="73">
        <f t="shared" si="531"/>
        <v>0</v>
      </c>
      <c r="O385" s="73">
        <f t="shared" si="531"/>
        <v>0</v>
      </c>
      <c r="P385" s="73">
        <f t="shared" si="531"/>
        <v>0</v>
      </c>
      <c r="Q385" s="73">
        <f t="shared" si="531"/>
        <v>0</v>
      </c>
      <c r="R385" s="73">
        <f t="shared" si="531"/>
        <v>0</v>
      </c>
      <c r="S385" s="73">
        <f t="shared" si="531"/>
        <v>0</v>
      </c>
      <c r="T385" s="73">
        <f t="shared" si="531"/>
        <v>0</v>
      </c>
      <c r="U385" s="73">
        <f t="shared" si="531"/>
        <v>0</v>
      </c>
      <c r="V385" s="73">
        <f t="shared" si="531"/>
        <v>0</v>
      </c>
      <c r="W385" s="73">
        <f t="shared" si="531"/>
        <v>0</v>
      </c>
      <c r="X385" s="73">
        <f t="shared" si="531"/>
        <v>0</v>
      </c>
      <c r="Y385" s="73">
        <f t="shared" si="531"/>
        <v>0</v>
      </c>
      <c r="Z385" s="73">
        <f t="shared" si="531"/>
        <v>0</v>
      </c>
      <c r="AA385" s="73">
        <f t="shared" si="531"/>
        <v>0</v>
      </c>
      <c r="AB385" s="73">
        <f t="shared" si="531"/>
        <v>0</v>
      </c>
      <c r="AC385" s="73">
        <f t="shared" si="531"/>
        <v>0</v>
      </c>
      <c r="AD385" s="73">
        <f t="shared" si="531"/>
        <v>0</v>
      </c>
      <c r="AE385" s="73">
        <f t="shared" si="531"/>
        <v>0</v>
      </c>
      <c r="AF385" s="73">
        <f t="shared" si="531"/>
        <v>0</v>
      </c>
      <c r="AG385" s="73">
        <f t="shared" si="531"/>
        <v>0</v>
      </c>
      <c r="AH385" s="73">
        <f t="shared" si="531"/>
        <v>0</v>
      </c>
      <c r="AI385" s="73">
        <f t="shared" si="531"/>
        <v>0</v>
      </c>
      <c r="AJ385" s="73">
        <f t="shared" si="531"/>
        <v>0</v>
      </c>
      <c r="AK385" s="73">
        <f t="shared" si="531"/>
        <v>0</v>
      </c>
      <c r="AL385" s="73">
        <f t="shared" si="531"/>
        <v>0</v>
      </c>
      <c r="AM385" s="73">
        <f t="shared" si="531"/>
        <v>0</v>
      </c>
      <c r="AN385" s="73"/>
      <c r="AO385" s="73"/>
      <c r="AP385" s="73"/>
      <c r="AQ385" s="73"/>
      <c r="AR385" s="73"/>
      <c r="AS385" s="73"/>
      <c r="AT385" s="73"/>
      <c r="AU385" s="73"/>
      <c r="AV385" s="73"/>
      <c r="AW385" s="73"/>
      <c r="AX385" s="73"/>
      <c r="AY385" s="73"/>
      <c r="AZ385" s="73"/>
      <c r="BA385" s="73"/>
      <c r="BB385" s="73"/>
      <c r="BC385" s="73"/>
      <c r="BD385" s="73"/>
      <c r="BE385" s="73"/>
      <c r="BF385" s="73"/>
      <c r="BG385" s="73"/>
      <c r="BH385" s="73"/>
    </row>
    <row r="386" spans="1:60">
      <c r="A386" s="9"/>
      <c r="B386" s="9"/>
      <c r="C386" s="70" t="s">
        <v>95</v>
      </c>
      <c r="D386" s="161"/>
      <c r="E386" s="70"/>
      <c r="F386" s="71"/>
      <c r="G386" s="70"/>
      <c r="H386" s="162"/>
      <c r="I386" s="72"/>
      <c r="J386" s="74">
        <f>IF(J$7&lt;=ModelFyEnd, 1, 0)</f>
        <v>1</v>
      </c>
      <c r="K386" s="74">
        <f t="shared" ref="K386:AM386" si="532">IF(K$7&lt;=ModelFyEnd, 1, 0)</f>
        <v>1</v>
      </c>
      <c r="L386" s="74">
        <f t="shared" si="532"/>
        <v>1</v>
      </c>
      <c r="M386" s="74">
        <f t="shared" si="532"/>
        <v>1</v>
      </c>
      <c r="N386" s="74">
        <f t="shared" si="532"/>
        <v>1</v>
      </c>
      <c r="O386" s="74">
        <f t="shared" si="532"/>
        <v>1</v>
      </c>
      <c r="P386" s="74">
        <f t="shared" si="532"/>
        <v>1</v>
      </c>
      <c r="Q386" s="74">
        <f t="shared" si="532"/>
        <v>1</v>
      </c>
      <c r="R386" s="74">
        <f t="shared" si="532"/>
        <v>1</v>
      </c>
      <c r="S386" s="74">
        <f t="shared" si="532"/>
        <v>1</v>
      </c>
      <c r="T386" s="74">
        <f t="shared" si="532"/>
        <v>1</v>
      </c>
      <c r="U386" s="74">
        <f t="shared" si="532"/>
        <v>1</v>
      </c>
      <c r="V386" s="74">
        <f t="shared" si="532"/>
        <v>1</v>
      </c>
      <c r="W386" s="74">
        <f t="shared" si="532"/>
        <v>1</v>
      </c>
      <c r="X386" s="74">
        <f t="shared" si="532"/>
        <v>1</v>
      </c>
      <c r="Y386" s="74">
        <f t="shared" si="532"/>
        <v>1</v>
      </c>
      <c r="Z386" s="74">
        <f t="shared" si="532"/>
        <v>1</v>
      </c>
      <c r="AA386" s="74">
        <f t="shared" si="532"/>
        <v>1</v>
      </c>
      <c r="AB386" s="74">
        <f t="shared" si="532"/>
        <v>1</v>
      </c>
      <c r="AC386" s="74">
        <f t="shared" si="532"/>
        <v>1</v>
      </c>
      <c r="AD386" s="74">
        <f t="shared" si="532"/>
        <v>1</v>
      </c>
      <c r="AE386" s="74">
        <f t="shared" si="532"/>
        <v>1</v>
      </c>
      <c r="AF386" s="74">
        <f t="shared" si="532"/>
        <v>1</v>
      </c>
      <c r="AG386" s="74">
        <f t="shared" si="532"/>
        <v>1</v>
      </c>
      <c r="AH386" s="74">
        <f t="shared" si="532"/>
        <v>1</v>
      </c>
      <c r="AI386" s="74">
        <f t="shared" si="532"/>
        <v>1</v>
      </c>
      <c r="AJ386" s="74">
        <f t="shared" si="532"/>
        <v>1</v>
      </c>
      <c r="AK386" s="74">
        <f t="shared" si="532"/>
        <v>1</v>
      </c>
      <c r="AL386" s="74">
        <f t="shared" si="532"/>
        <v>1</v>
      </c>
      <c r="AM386" s="74">
        <f t="shared" si="532"/>
        <v>1</v>
      </c>
      <c r="AN386" s="74"/>
      <c r="AO386" s="74"/>
      <c r="AP386" s="74"/>
      <c r="AQ386" s="74"/>
      <c r="AR386" s="74"/>
      <c r="AS386" s="74"/>
      <c r="AT386" s="74"/>
      <c r="AU386" s="74"/>
      <c r="AV386" s="74"/>
      <c r="AW386" s="74"/>
      <c r="AX386" s="74"/>
      <c r="AY386" s="74"/>
      <c r="AZ386" s="74"/>
      <c r="BA386" s="74"/>
      <c r="BB386" s="74"/>
      <c r="BC386" s="74"/>
      <c r="BD386" s="74"/>
      <c r="BE386" s="75"/>
      <c r="BF386" s="75"/>
      <c r="BG386" s="75"/>
      <c r="BH386" s="75"/>
    </row>
    <row r="387" spans="1:60">
      <c r="A387" s="9"/>
      <c r="B387" s="9"/>
      <c r="C387" s="9"/>
      <c r="D387" s="16"/>
      <c r="E387" s="9"/>
      <c r="F387" s="34"/>
      <c r="G387" s="9"/>
      <c r="H387" s="16"/>
      <c r="I387" s="9"/>
      <c r="J387" s="9"/>
      <c r="K387" s="9"/>
      <c r="L387" s="9"/>
      <c r="M387" s="9"/>
      <c r="N387" s="9"/>
      <c r="O387" s="9"/>
      <c r="P387" s="9"/>
      <c r="Q387" s="9"/>
      <c r="R387" s="9"/>
      <c r="S387" s="9"/>
      <c r="T387" s="9"/>
      <c r="U387" s="9"/>
      <c r="V387" s="9"/>
      <c r="W387" s="9"/>
      <c r="X387" s="9"/>
      <c r="Y387" s="9"/>
      <c r="Z387" s="9"/>
      <c r="AA387" s="9"/>
      <c r="AB387" s="9"/>
      <c r="AC387" s="9"/>
      <c r="AD387" s="9"/>
      <c r="AE387" s="9"/>
      <c r="AF387" s="9"/>
      <c r="AG387" s="9"/>
      <c r="AH387" s="9"/>
      <c r="AI387" s="9"/>
      <c r="AJ387" s="9"/>
      <c r="AK387" s="9"/>
      <c r="AL387" s="9"/>
      <c r="AM387" s="9"/>
      <c r="AN387" s="9"/>
      <c r="AO387" s="9"/>
      <c r="AP387" s="9"/>
      <c r="AQ387" s="9"/>
      <c r="AR387" s="9"/>
      <c r="AS387" s="9"/>
      <c r="AT387" s="9"/>
      <c r="AU387" s="9"/>
      <c r="AV387" s="9"/>
      <c r="AW387" s="9"/>
      <c r="AX387" s="9"/>
      <c r="AY387" s="9"/>
      <c r="AZ387" s="9"/>
      <c r="BA387" s="9"/>
      <c r="BB387" s="9"/>
      <c r="BC387" s="9"/>
      <c r="BD387" s="9"/>
      <c r="BE387" s="9"/>
      <c r="BF387" s="9"/>
      <c r="BG387" s="9"/>
      <c r="BH387" s="9"/>
    </row>
    <row r="388" spans="1:60">
      <c r="A388" s="9"/>
      <c r="B388" s="9"/>
      <c r="C388" s="9" t="s">
        <v>96</v>
      </c>
      <c r="D388" s="16" t="s">
        <v>80</v>
      </c>
      <c r="E388" s="9"/>
      <c r="F388" s="76" t="s">
        <v>97</v>
      </c>
      <c r="G388" s="9"/>
      <c r="H388" s="16"/>
      <c r="I388" s="9"/>
      <c r="J388" s="45">
        <f t="shared" ref="J388:AM388" si="533">IF(J380=1, INDEX(yieldnew, MATCH($B375, augnames, 0)), 0)*J385</f>
        <v>0</v>
      </c>
      <c r="K388" s="45">
        <f t="shared" si="533"/>
        <v>0</v>
      </c>
      <c r="L388" s="45">
        <f t="shared" si="533"/>
        <v>0</v>
      </c>
      <c r="M388" s="45">
        <f t="shared" si="533"/>
        <v>0</v>
      </c>
      <c r="N388" s="45">
        <f t="shared" si="533"/>
        <v>0</v>
      </c>
      <c r="O388" s="45">
        <f t="shared" si="533"/>
        <v>0</v>
      </c>
      <c r="P388" s="45">
        <f t="shared" si="533"/>
        <v>0</v>
      </c>
      <c r="Q388" s="45">
        <f t="shared" si="533"/>
        <v>0</v>
      </c>
      <c r="R388" s="45">
        <f t="shared" si="533"/>
        <v>0</v>
      </c>
      <c r="S388" s="45">
        <f t="shared" si="533"/>
        <v>0</v>
      </c>
      <c r="T388" s="45">
        <f t="shared" si="533"/>
        <v>0</v>
      </c>
      <c r="U388" s="45">
        <f t="shared" si="533"/>
        <v>0</v>
      </c>
      <c r="V388" s="45">
        <f t="shared" si="533"/>
        <v>0</v>
      </c>
      <c r="W388" s="45">
        <f t="shared" si="533"/>
        <v>0</v>
      </c>
      <c r="X388" s="45">
        <f t="shared" si="533"/>
        <v>0</v>
      </c>
      <c r="Y388" s="45">
        <f t="shared" si="533"/>
        <v>0</v>
      </c>
      <c r="Z388" s="45">
        <f t="shared" si="533"/>
        <v>0</v>
      </c>
      <c r="AA388" s="45">
        <f t="shared" si="533"/>
        <v>0</v>
      </c>
      <c r="AB388" s="45">
        <f t="shared" si="533"/>
        <v>0</v>
      </c>
      <c r="AC388" s="45">
        <f t="shared" si="533"/>
        <v>0</v>
      </c>
      <c r="AD388" s="45">
        <f t="shared" si="533"/>
        <v>0</v>
      </c>
      <c r="AE388" s="45">
        <f t="shared" si="533"/>
        <v>0</v>
      </c>
      <c r="AF388" s="45">
        <f t="shared" si="533"/>
        <v>0</v>
      </c>
      <c r="AG388" s="45">
        <f t="shared" si="533"/>
        <v>0</v>
      </c>
      <c r="AH388" s="45">
        <f t="shared" si="533"/>
        <v>0</v>
      </c>
      <c r="AI388" s="45">
        <f t="shared" si="533"/>
        <v>0</v>
      </c>
      <c r="AJ388" s="45">
        <f t="shared" si="533"/>
        <v>0</v>
      </c>
      <c r="AK388" s="45">
        <f t="shared" si="533"/>
        <v>0</v>
      </c>
      <c r="AL388" s="45">
        <f t="shared" si="533"/>
        <v>0</v>
      </c>
      <c r="AM388" s="45">
        <f t="shared" si="533"/>
        <v>0</v>
      </c>
      <c r="AN388" s="62"/>
      <c r="AO388" s="62"/>
      <c r="AP388" s="62"/>
      <c r="AQ388" s="62"/>
      <c r="AR388" s="62"/>
      <c r="AS388" s="62"/>
      <c r="AT388" s="62"/>
      <c r="AU388" s="62"/>
      <c r="AV388" s="62"/>
      <c r="AW388" s="62"/>
      <c r="AX388" s="62"/>
      <c r="AY388" s="62"/>
      <c r="AZ388" s="62"/>
      <c r="BA388" s="62"/>
      <c r="BB388" s="62"/>
      <c r="BC388" s="62"/>
      <c r="BD388" s="62"/>
      <c r="BE388" s="9"/>
      <c r="BF388" s="9"/>
      <c r="BG388" s="9"/>
      <c r="BH388" s="9"/>
    </row>
    <row r="389" spans="1:60" ht="22">
      <c r="A389" s="9"/>
      <c r="B389" s="63"/>
      <c r="C389" s="5" t="s">
        <v>98</v>
      </c>
      <c r="D389" s="160" t="str">
        <f>baseyear</f>
        <v>FY$24</v>
      </c>
      <c r="E389" s="11"/>
      <c r="F389" s="77" t="str">
        <f>IF(H391=0,"",INDEX($J$7:$AM$7,1,MATCH(1,$J383:$AM383,0)))</f>
        <v/>
      </c>
      <c r="G389" s="9"/>
      <c r="H389" s="16"/>
      <c r="I389" s="9"/>
      <c r="J389" s="48" cm="1">
        <f t="array" ref="J389">IF(J383=0,0,INDEX(Capitalexpenditure,MATCH($B375,augnames,0),J383))</f>
        <v>0</v>
      </c>
      <c r="K389" s="48" cm="1">
        <f t="array" ref="K389">IF(K383=0,0,INDEX(Capitalexpenditure,MATCH($B375,augnames,0),K383))</f>
        <v>0</v>
      </c>
      <c r="L389" s="48" cm="1">
        <f t="array" ref="L389">IF(L383=0,0,INDEX(Capitalexpenditure,MATCH($B375,augnames,0),L383))</f>
        <v>0</v>
      </c>
      <c r="M389" s="48" cm="1">
        <f t="array" ref="M389">IF(M383=0,0,INDEX(Capitalexpenditure,MATCH($B375,augnames,0),M383))</f>
        <v>0</v>
      </c>
      <c r="N389" s="48" cm="1">
        <f t="array" ref="N389">IF(N383=0,0,INDEX(Capitalexpenditure,MATCH($B375,augnames,0),N383))</f>
        <v>0</v>
      </c>
      <c r="O389" s="48" cm="1">
        <f t="array" ref="O389">IF(O383=0,0,INDEX(Capitalexpenditure,MATCH($B375,augnames,0),O383))</f>
        <v>0</v>
      </c>
      <c r="P389" s="48" cm="1">
        <f t="array" ref="P389">IF(P383=0,0,INDEX(Capitalexpenditure,MATCH($B375,augnames,0),P383))</f>
        <v>0</v>
      </c>
      <c r="Q389" s="48" cm="1">
        <f t="array" ref="Q389">IF(Q383=0,0,INDEX(Capitalexpenditure,MATCH($B375,augnames,0),Q383))</f>
        <v>0</v>
      </c>
      <c r="R389" s="48" cm="1">
        <f t="array" ref="R389">IF(R383=0,0,INDEX(Capitalexpenditure,MATCH($B375,augnames,0),R383))</f>
        <v>0</v>
      </c>
      <c r="S389" s="48" cm="1">
        <f t="array" ref="S389">IF(S383=0,0,INDEX(Capitalexpenditure,MATCH($B375,augnames,0),S383))</f>
        <v>0</v>
      </c>
      <c r="T389" s="48" cm="1">
        <f t="array" ref="T389">IF(T383=0,0,INDEX(Capitalexpenditure,MATCH($B375,augnames,0),T383))</f>
        <v>0</v>
      </c>
      <c r="U389" s="48" cm="1">
        <f t="array" ref="U389">IF(U383=0,0,INDEX(Capitalexpenditure,MATCH($B375,augnames,0),U383))</f>
        <v>0</v>
      </c>
      <c r="V389" s="48" cm="1">
        <f t="array" ref="V389">IF(V383=0,0,INDEX(Capitalexpenditure,MATCH($B375,augnames,0),V383))</f>
        <v>0</v>
      </c>
      <c r="W389" s="48" cm="1">
        <f t="array" ref="W389">IF(W383=0,0,INDEX(Capitalexpenditure,MATCH($B375,augnames,0),W383))</f>
        <v>0</v>
      </c>
      <c r="X389" s="48" cm="1">
        <f t="array" ref="X389">IF(X383=0,0,INDEX(Capitalexpenditure,MATCH($B375,augnames,0),X383))</f>
        <v>0</v>
      </c>
      <c r="Y389" s="48" cm="1">
        <f t="array" ref="Y389">IF(Y383=0,0,INDEX(Capitalexpenditure,MATCH($B375,augnames,0),Y383))</f>
        <v>0</v>
      </c>
      <c r="Z389" s="48" cm="1">
        <f t="array" ref="Z389">IF(Z383=0,0,INDEX(Capitalexpenditure,MATCH($B375,augnames,0),Z383))</f>
        <v>0</v>
      </c>
      <c r="AA389" s="48" cm="1">
        <f t="array" ref="AA389">IF(AA383=0,0,INDEX(Capitalexpenditure,MATCH($B375,augnames,0),AA383))</f>
        <v>0</v>
      </c>
      <c r="AB389" s="48" cm="1">
        <f t="array" ref="AB389">IF(AB383=0,0,INDEX(Capitalexpenditure,MATCH($B375,augnames,0),AB383))</f>
        <v>0</v>
      </c>
      <c r="AC389" s="48" cm="1">
        <f t="array" ref="AC389">IF(AC383=0,0,INDEX(Capitalexpenditure,MATCH($B375,augnames,0),AC383))</f>
        <v>0</v>
      </c>
      <c r="AD389" s="48" cm="1">
        <f t="array" ref="AD389">IF(AD383=0,0,INDEX(Capitalexpenditure,MATCH($B375,augnames,0),AD383))</f>
        <v>0</v>
      </c>
      <c r="AE389" s="48" cm="1">
        <f t="array" ref="AE389">IF(AE383=0,0,INDEX(Capitalexpenditure,MATCH($B375,augnames,0),AE383))</f>
        <v>0</v>
      </c>
      <c r="AF389" s="48" cm="1">
        <f t="array" ref="AF389">IF(AF383=0,0,INDEX(Capitalexpenditure,MATCH($B375,augnames,0),AF383))</f>
        <v>0</v>
      </c>
      <c r="AG389" s="48" cm="1">
        <f t="array" ref="AG389">IF(AG383=0,0,INDEX(Capitalexpenditure,MATCH($B375,augnames,0),AG383))</f>
        <v>0</v>
      </c>
      <c r="AH389" s="48" cm="1">
        <f t="array" ref="AH389">IF(AH383=0,0,INDEX(Capitalexpenditure,MATCH($B375,augnames,0),AH383))</f>
        <v>0</v>
      </c>
      <c r="AI389" s="48" cm="1">
        <f t="array" ref="AI389">IF(AI383=0,0,INDEX(Capitalexpenditure,MATCH($B375,augnames,0),AI383))</f>
        <v>0</v>
      </c>
      <c r="AJ389" s="48" cm="1">
        <f t="array" ref="AJ389">IF(AJ383=0,0,INDEX(Capitalexpenditure,MATCH($B375,augnames,0),AJ383))</f>
        <v>0</v>
      </c>
      <c r="AK389" s="48" cm="1">
        <f t="array" ref="AK389">IF(AK383=0,0,INDEX(Capitalexpenditure,MATCH($B375,augnames,0),AK383))</f>
        <v>0</v>
      </c>
      <c r="AL389" s="48" cm="1">
        <f t="array" ref="AL389">IF(AL383=0,0,INDEX(Capitalexpenditure,MATCH($B375,augnames,0),AL383))</f>
        <v>0</v>
      </c>
      <c r="AM389" s="48" cm="1">
        <f t="array" ref="AM389">IF(AM383=0,0,INDEX(Capitalexpenditure,MATCH($B375,augnames,0),AM383))</f>
        <v>0</v>
      </c>
      <c r="AN389" s="9"/>
      <c r="AO389" s="9"/>
      <c r="AP389" s="9"/>
      <c r="AQ389" s="9"/>
      <c r="AR389" s="9"/>
      <c r="AS389" s="9"/>
      <c r="AT389" s="9"/>
      <c r="AU389" s="9"/>
      <c r="AV389" s="9"/>
      <c r="AW389" s="9"/>
      <c r="AX389" s="9"/>
      <c r="AY389" s="9"/>
      <c r="AZ389" s="9"/>
      <c r="BA389" s="9"/>
      <c r="BB389" s="9"/>
      <c r="BC389" s="9"/>
      <c r="BD389" s="9"/>
      <c r="BE389" s="9"/>
      <c r="BF389" s="9"/>
      <c r="BG389" s="9"/>
      <c r="BH389" s="9"/>
    </row>
    <row r="390" spans="1:60" ht="22">
      <c r="A390" s="9"/>
      <c r="B390" s="63"/>
      <c r="C390" s="5" t="s">
        <v>99</v>
      </c>
      <c r="D390" s="160" t="str">
        <f>baseyear</f>
        <v>FY$24</v>
      </c>
      <c r="E390" s="11"/>
      <c r="F390" s="64"/>
      <c r="G390" s="9"/>
      <c r="H390" s="16"/>
      <c r="I390" s="9"/>
      <c r="J390" s="48">
        <f t="shared" ref="J390:AM390" si="534">IF(J380=1,INDEX(Operatingexpenditure,MATCH($B375,augnames,0),J384),0)</f>
        <v>0</v>
      </c>
      <c r="K390" s="48">
        <f t="shared" si="534"/>
        <v>0</v>
      </c>
      <c r="L390" s="48">
        <f t="shared" si="534"/>
        <v>0</v>
      </c>
      <c r="M390" s="48">
        <f t="shared" si="534"/>
        <v>0</v>
      </c>
      <c r="N390" s="48">
        <f t="shared" si="534"/>
        <v>0</v>
      </c>
      <c r="O390" s="48">
        <f t="shared" si="534"/>
        <v>0</v>
      </c>
      <c r="P390" s="48">
        <f t="shared" si="534"/>
        <v>0</v>
      </c>
      <c r="Q390" s="48">
        <f t="shared" si="534"/>
        <v>0</v>
      </c>
      <c r="R390" s="48">
        <f t="shared" si="534"/>
        <v>0</v>
      </c>
      <c r="S390" s="48">
        <f t="shared" si="534"/>
        <v>0</v>
      </c>
      <c r="T390" s="48">
        <f t="shared" si="534"/>
        <v>0</v>
      </c>
      <c r="U390" s="48">
        <f t="shared" si="534"/>
        <v>0</v>
      </c>
      <c r="V390" s="48">
        <f t="shared" si="534"/>
        <v>0</v>
      </c>
      <c r="W390" s="48">
        <f t="shared" si="534"/>
        <v>0</v>
      </c>
      <c r="X390" s="48">
        <f t="shared" si="534"/>
        <v>0</v>
      </c>
      <c r="Y390" s="48">
        <f t="shared" si="534"/>
        <v>0</v>
      </c>
      <c r="Z390" s="48">
        <f t="shared" si="534"/>
        <v>0</v>
      </c>
      <c r="AA390" s="48">
        <f t="shared" si="534"/>
        <v>0</v>
      </c>
      <c r="AB390" s="48">
        <f t="shared" si="534"/>
        <v>0</v>
      </c>
      <c r="AC390" s="48">
        <f t="shared" si="534"/>
        <v>0</v>
      </c>
      <c r="AD390" s="48">
        <f t="shared" si="534"/>
        <v>0</v>
      </c>
      <c r="AE390" s="48">
        <f t="shared" si="534"/>
        <v>0</v>
      </c>
      <c r="AF390" s="48">
        <f t="shared" si="534"/>
        <v>0</v>
      </c>
      <c r="AG390" s="48">
        <f t="shared" si="534"/>
        <v>0</v>
      </c>
      <c r="AH390" s="48">
        <f t="shared" si="534"/>
        <v>0</v>
      </c>
      <c r="AI390" s="48">
        <f t="shared" si="534"/>
        <v>0</v>
      </c>
      <c r="AJ390" s="48">
        <f t="shared" si="534"/>
        <v>0</v>
      </c>
      <c r="AK390" s="48">
        <f t="shared" si="534"/>
        <v>0</v>
      </c>
      <c r="AL390" s="48">
        <f t="shared" si="534"/>
        <v>0</v>
      </c>
      <c r="AM390" s="48">
        <f t="shared" si="534"/>
        <v>0</v>
      </c>
      <c r="AN390" s="9"/>
      <c r="AO390" s="9"/>
      <c r="AP390" s="9"/>
      <c r="AQ390" s="9"/>
      <c r="AR390" s="9"/>
      <c r="AS390" s="9"/>
      <c r="AT390" s="9"/>
      <c r="AU390" s="9"/>
      <c r="AV390" s="9"/>
      <c r="AW390" s="9"/>
      <c r="AX390" s="9"/>
      <c r="AY390" s="9"/>
      <c r="AZ390" s="9"/>
      <c r="BA390" s="9"/>
      <c r="BB390" s="9"/>
      <c r="BC390" s="9"/>
      <c r="BD390" s="9"/>
      <c r="BE390" s="9"/>
      <c r="BF390" s="9"/>
      <c r="BG390" s="9"/>
      <c r="BH390" s="9"/>
    </row>
    <row r="391" spans="1:60" s="59" customFormat="1" ht="22">
      <c r="A391" s="10"/>
      <c r="B391" s="66"/>
      <c r="C391" s="59" t="str">
        <f>"Total expenditure: "&amp;B375</f>
        <v>Total expenditure: Augmentation 5 name</v>
      </c>
      <c r="D391" s="163" t="str">
        <f>baseyear</f>
        <v>FY$24</v>
      </c>
      <c r="E391" s="78"/>
      <c r="F391" s="64"/>
      <c r="G391" s="10"/>
      <c r="H391" s="169">
        <f>J391+NPV(discountrate, K391:AM391)</f>
        <v>0</v>
      </c>
      <c r="I391" s="10"/>
      <c r="J391" s="65">
        <f t="shared" ref="J391:AM391" si="535">IF(J386=1, SUM(J389:J390), 0)</f>
        <v>0</v>
      </c>
      <c r="K391" s="65">
        <f t="shared" si="535"/>
        <v>0</v>
      </c>
      <c r="L391" s="65">
        <f t="shared" si="535"/>
        <v>0</v>
      </c>
      <c r="M391" s="65">
        <f t="shared" si="535"/>
        <v>0</v>
      </c>
      <c r="N391" s="65">
        <f t="shared" si="535"/>
        <v>0</v>
      </c>
      <c r="O391" s="65">
        <f t="shared" si="535"/>
        <v>0</v>
      </c>
      <c r="P391" s="65">
        <f t="shared" si="535"/>
        <v>0</v>
      </c>
      <c r="Q391" s="65">
        <f t="shared" si="535"/>
        <v>0</v>
      </c>
      <c r="R391" s="65">
        <f t="shared" si="535"/>
        <v>0</v>
      </c>
      <c r="S391" s="65">
        <f t="shared" si="535"/>
        <v>0</v>
      </c>
      <c r="T391" s="65">
        <f t="shared" si="535"/>
        <v>0</v>
      </c>
      <c r="U391" s="65">
        <f t="shared" si="535"/>
        <v>0</v>
      </c>
      <c r="V391" s="65">
        <f t="shared" si="535"/>
        <v>0</v>
      </c>
      <c r="W391" s="65">
        <f t="shared" si="535"/>
        <v>0</v>
      </c>
      <c r="X391" s="65">
        <f t="shared" si="535"/>
        <v>0</v>
      </c>
      <c r="Y391" s="65">
        <f t="shared" si="535"/>
        <v>0</v>
      </c>
      <c r="Z391" s="65">
        <f t="shared" si="535"/>
        <v>0</v>
      </c>
      <c r="AA391" s="65">
        <f t="shared" si="535"/>
        <v>0</v>
      </c>
      <c r="AB391" s="65">
        <f t="shared" si="535"/>
        <v>0</v>
      </c>
      <c r="AC391" s="65">
        <f t="shared" si="535"/>
        <v>0</v>
      </c>
      <c r="AD391" s="65">
        <f t="shared" si="535"/>
        <v>0</v>
      </c>
      <c r="AE391" s="65">
        <f t="shared" si="535"/>
        <v>0</v>
      </c>
      <c r="AF391" s="65">
        <f t="shared" si="535"/>
        <v>0</v>
      </c>
      <c r="AG391" s="65">
        <f t="shared" si="535"/>
        <v>0</v>
      </c>
      <c r="AH391" s="65">
        <f t="shared" si="535"/>
        <v>0</v>
      </c>
      <c r="AI391" s="65">
        <f t="shared" si="535"/>
        <v>0</v>
      </c>
      <c r="AJ391" s="65">
        <f t="shared" si="535"/>
        <v>0</v>
      </c>
      <c r="AK391" s="65">
        <f t="shared" si="535"/>
        <v>0</v>
      </c>
      <c r="AL391" s="65">
        <f t="shared" si="535"/>
        <v>0</v>
      </c>
      <c r="AM391" s="65">
        <f t="shared" si="535"/>
        <v>0</v>
      </c>
      <c r="AN391" s="10"/>
      <c r="AO391" s="10"/>
      <c r="AP391" s="10"/>
      <c r="AQ391" s="10"/>
      <c r="AR391" s="10"/>
      <c r="AS391" s="10"/>
      <c r="AT391" s="10"/>
      <c r="AU391" s="10"/>
      <c r="AV391" s="10"/>
      <c r="AW391" s="10"/>
      <c r="AX391" s="10"/>
      <c r="AY391" s="10"/>
      <c r="AZ391" s="10"/>
      <c r="BA391" s="10"/>
      <c r="BB391" s="10"/>
      <c r="BC391" s="10"/>
      <c r="BD391" s="10"/>
      <c r="BE391" s="10"/>
      <c r="BF391" s="10"/>
      <c r="BG391" s="10"/>
      <c r="BH391" s="10"/>
    </row>
    <row r="392" spans="1:60">
      <c r="A392" s="9"/>
      <c r="B392" s="9"/>
      <c r="C392" s="9"/>
      <c r="D392" s="16"/>
      <c r="E392" s="9"/>
      <c r="F392" s="34"/>
      <c r="G392" s="9"/>
      <c r="H392" s="16"/>
      <c r="I392" s="9"/>
      <c r="J392" s="9"/>
      <c r="K392" s="9"/>
      <c r="L392" s="9"/>
      <c r="M392" s="9"/>
      <c r="N392" s="9"/>
      <c r="O392" s="9"/>
      <c r="P392" s="9"/>
      <c r="Q392" s="9"/>
      <c r="R392" s="9"/>
      <c r="S392" s="9"/>
      <c r="T392" s="9"/>
      <c r="U392" s="9"/>
      <c r="V392" s="9"/>
      <c r="W392" s="9"/>
      <c r="X392" s="9"/>
      <c r="Y392" s="9"/>
      <c r="Z392" s="9"/>
      <c r="AA392" s="9"/>
      <c r="AB392" s="9"/>
      <c r="AC392" s="9"/>
      <c r="AD392" s="9"/>
      <c r="AE392" s="9"/>
      <c r="AF392" s="9"/>
      <c r="AG392" s="9"/>
      <c r="AH392" s="9"/>
      <c r="AI392" s="9"/>
      <c r="AJ392" s="9"/>
      <c r="AK392" s="9"/>
      <c r="AL392" s="9"/>
      <c r="AM392" s="9"/>
      <c r="AN392" s="9"/>
      <c r="AO392" s="9"/>
      <c r="AP392" s="9"/>
      <c r="AQ392" s="9"/>
      <c r="AR392" s="9"/>
      <c r="AS392" s="9"/>
      <c r="AT392" s="9"/>
      <c r="AU392" s="9"/>
      <c r="AV392" s="9"/>
      <c r="AW392" s="9"/>
      <c r="AX392" s="9"/>
      <c r="AY392" s="9"/>
      <c r="AZ392" s="9"/>
      <c r="BA392" s="9"/>
      <c r="BB392" s="9"/>
      <c r="BC392" s="9"/>
      <c r="BD392" s="9"/>
      <c r="BE392" s="9"/>
      <c r="BF392" s="9"/>
      <c r="BG392" s="9"/>
      <c r="BH392" s="9"/>
    </row>
    <row r="393" spans="1:60" s="35" customFormat="1" ht="32" thickBot="1">
      <c r="B393" s="139" t="s">
        <v>101</v>
      </c>
      <c r="C393" s="139"/>
      <c r="D393" s="155"/>
      <c r="E393" s="139"/>
      <c r="F393" s="139"/>
      <c r="G393" s="139"/>
      <c r="H393" s="155"/>
      <c r="I393" s="139"/>
      <c r="J393" s="139"/>
      <c r="K393" s="139"/>
      <c r="L393" s="139"/>
      <c r="M393" s="139"/>
      <c r="N393" s="139"/>
      <c r="O393" s="139"/>
      <c r="P393" s="139"/>
      <c r="Q393" s="139"/>
      <c r="R393" s="139"/>
      <c r="S393" s="139"/>
      <c r="T393" s="139"/>
      <c r="U393" s="139"/>
      <c r="V393" s="139"/>
      <c r="W393" s="139"/>
      <c r="X393" s="139"/>
      <c r="Y393" s="139"/>
      <c r="Z393" s="139"/>
      <c r="AA393" s="139"/>
      <c r="AB393" s="139"/>
      <c r="AC393" s="139"/>
      <c r="AD393" s="139"/>
      <c r="AE393" s="139"/>
      <c r="AF393" s="139"/>
      <c r="AG393" s="139"/>
      <c r="AH393" s="139"/>
      <c r="AI393" s="139"/>
      <c r="AJ393" s="139"/>
      <c r="AK393" s="139"/>
      <c r="AL393" s="139"/>
      <c r="AM393" s="215"/>
      <c r="AP393" s="5"/>
      <c r="AQ393" s="5"/>
    </row>
    <row r="394" spans="1:60" ht="31.5">
      <c r="A394" s="9"/>
      <c r="B394" s="40"/>
      <c r="C394" s="40"/>
      <c r="D394" s="153"/>
      <c r="E394" s="40"/>
      <c r="F394" s="41"/>
      <c r="G394" s="40"/>
      <c r="H394" s="153"/>
      <c r="I394" s="40"/>
      <c r="J394" s="40"/>
      <c r="K394" s="40"/>
      <c r="L394" s="40"/>
      <c r="M394" s="40"/>
      <c r="N394" s="40"/>
      <c r="O394" s="40"/>
      <c r="P394" s="40"/>
      <c r="Q394" s="40"/>
      <c r="R394" s="40"/>
      <c r="S394" s="40"/>
      <c r="T394" s="40"/>
      <c r="U394" s="40"/>
      <c r="V394" s="40"/>
      <c r="W394" s="40"/>
      <c r="X394" s="40"/>
      <c r="Y394" s="40"/>
      <c r="Z394" s="40"/>
      <c r="AA394" s="40"/>
      <c r="AB394" s="40"/>
      <c r="AC394" s="40"/>
      <c r="AD394" s="40"/>
      <c r="AE394" s="40"/>
      <c r="AF394" s="40"/>
      <c r="AG394" s="40"/>
      <c r="AH394" s="40"/>
      <c r="AI394" s="40"/>
      <c r="AJ394" s="40"/>
      <c r="AK394" s="40"/>
      <c r="AL394" s="40"/>
      <c r="AM394" s="40"/>
      <c r="AN394" s="40"/>
      <c r="AO394" s="40"/>
      <c r="AP394" s="40"/>
      <c r="AQ394" s="40"/>
      <c r="AR394" s="40"/>
      <c r="AS394" s="40"/>
      <c r="AT394" s="40"/>
      <c r="AU394" s="40"/>
      <c r="AV394" s="40"/>
      <c r="AW394" s="40"/>
      <c r="AX394" s="40"/>
      <c r="AY394" s="40"/>
      <c r="AZ394" s="40"/>
      <c r="BA394" s="40"/>
      <c r="BB394" s="40"/>
      <c r="BC394" s="40"/>
      <c r="BD394" s="40"/>
      <c r="BE394" s="40"/>
      <c r="BF394" s="40"/>
      <c r="BG394" s="40"/>
      <c r="BH394" s="40"/>
    </row>
    <row r="395" spans="1:60" ht="22.5" customHeight="1">
      <c r="A395" s="9"/>
      <c r="B395" s="40"/>
      <c r="C395" s="53" t="s">
        <v>79</v>
      </c>
      <c r="D395" s="153"/>
      <c r="E395" s="40"/>
      <c r="F395" s="41"/>
      <c r="G395" s="40"/>
      <c r="H395" s="153"/>
      <c r="I395" s="40"/>
      <c r="J395" s="54" t="b">
        <f>SUM(J410,J428,J446,J464,J482,J500)&gt;=J397</f>
        <v>1</v>
      </c>
      <c r="K395" s="54" t="b">
        <f t="shared" ref="K395:AM395" si="536">SUM(K410,K428,K446,K464,K482,K500)&gt;=K397</f>
        <v>1</v>
      </c>
      <c r="L395" s="54" t="b">
        <f t="shared" si="536"/>
        <v>1</v>
      </c>
      <c r="M395" s="54" t="b">
        <f t="shared" si="536"/>
        <v>1</v>
      </c>
      <c r="N395" s="54" t="b">
        <f t="shared" si="536"/>
        <v>1</v>
      </c>
      <c r="O395" s="54" t="b">
        <f t="shared" si="536"/>
        <v>1</v>
      </c>
      <c r="P395" s="54" t="b">
        <f t="shared" si="536"/>
        <v>1</v>
      </c>
      <c r="Q395" s="54" t="b">
        <f t="shared" si="536"/>
        <v>1</v>
      </c>
      <c r="R395" s="54" t="b">
        <f t="shared" si="536"/>
        <v>1</v>
      </c>
      <c r="S395" s="54" t="b">
        <f t="shared" si="536"/>
        <v>1</v>
      </c>
      <c r="T395" s="54" t="b">
        <f t="shared" si="536"/>
        <v>1</v>
      </c>
      <c r="U395" s="54" t="b">
        <f t="shared" si="536"/>
        <v>1</v>
      </c>
      <c r="V395" s="54" t="b">
        <f t="shared" si="536"/>
        <v>1</v>
      </c>
      <c r="W395" s="54" t="b">
        <f t="shared" si="536"/>
        <v>1</v>
      </c>
      <c r="X395" s="54" t="b">
        <f t="shared" si="536"/>
        <v>1</v>
      </c>
      <c r="Y395" s="54" t="b">
        <f t="shared" si="536"/>
        <v>1</v>
      </c>
      <c r="Z395" s="54" t="b">
        <f t="shared" si="536"/>
        <v>1</v>
      </c>
      <c r="AA395" s="54" t="b">
        <f t="shared" si="536"/>
        <v>1</v>
      </c>
      <c r="AB395" s="54" t="b">
        <f t="shared" si="536"/>
        <v>1</v>
      </c>
      <c r="AC395" s="54" t="b">
        <f t="shared" si="536"/>
        <v>1</v>
      </c>
      <c r="AD395" s="54" t="b">
        <f t="shared" si="536"/>
        <v>1</v>
      </c>
      <c r="AE395" s="54" t="b">
        <f t="shared" si="536"/>
        <v>1</v>
      </c>
      <c r="AF395" s="54" t="b">
        <f t="shared" si="536"/>
        <v>1</v>
      </c>
      <c r="AG395" s="54" t="b">
        <f t="shared" si="536"/>
        <v>1</v>
      </c>
      <c r="AH395" s="54" t="b">
        <f t="shared" si="536"/>
        <v>1</v>
      </c>
      <c r="AI395" s="54" t="b">
        <f t="shared" si="536"/>
        <v>1</v>
      </c>
      <c r="AJ395" s="54" t="b">
        <f t="shared" si="536"/>
        <v>1</v>
      </c>
      <c r="AK395" s="54" t="b">
        <f t="shared" si="536"/>
        <v>1</v>
      </c>
      <c r="AL395" s="54" t="b">
        <f t="shared" si="536"/>
        <v>1</v>
      </c>
      <c r="AM395" s="54" t="b">
        <f t="shared" si="536"/>
        <v>1</v>
      </c>
      <c r="AN395" s="40"/>
      <c r="AO395" s="40"/>
      <c r="AP395" s="40"/>
      <c r="AQ395" s="40"/>
      <c r="AR395" s="40"/>
      <c r="AS395" s="40"/>
      <c r="AT395" s="40"/>
      <c r="AU395" s="40"/>
      <c r="AV395" s="40"/>
      <c r="AW395" s="40"/>
      <c r="AX395" s="40"/>
      <c r="AY395" s="40"/>
      <c r="AZ395" s="40"/>
      <c r="BA395" s="40"/>
      <c r="BB395" s="40"/>
      <c r="BC395" s="40"/>
      <c r="BD395" s="40"/>
      <c r="BE395" s="40"/>
      <c r="BF395" s="40"/>
      <c r="BG395" s="40"/>
      <c r="BH395" s="40"/>
    </row>
    <row r="396" spans="1:60" ht="31.5">
      <c r="A396" s="9"/>
      <c r="B396" s="40"/>
      <c r="C396" s="40"/>
      <c r="D396" s="153"/>
      <c r="E396" s="40"/>
      <c r="F396" s="41"/>
      <c r="G396" s="40"/>
      <c r="H396" s="153"/>
      <c r="I396" s="40"/>
      <c r="J396" s="40"/>
      <c r="K396" s="40"/>
      <c r="L396" s="40"/>
      <c r="M396" s="40"/>
      <c r="N396" s="40"/>
      <c r="O396" s="40"/>
      <c r="P396" s="40"/>
      <c r="Q396" s="40"/>
      <c r="R396" s="40"/>
      <c r="S396" s="40"/>
      <c r="T396" s="40"/>
      <c r="U396" s="40"/>
      <c r="V396" s="40"/>
      <c r="W396" s="40"/>
      <c r="X396" s="40"/>
      <c r="Y396" s="40"/>
      <c r="Z396" s="40"/>
      <c r="AA396" s="40"/>
      <c r="AB396" s="40"/>
      <c r="AC396" s="40"/>
      <c r="AD396" s="40"/>
      <c r="AE396" s="40"/>
      <c r="AF396" s="40"/>
      <c r="AG396" s="40"/>
      <c r="AH396" s="40"/>
      <c r="AI396" s="40"/>
      <c r="AJ396" s="40"/>
      <c r="AK396" s="40"/>
      <c r="AL396" s="40"/>
      <c r="AM396" s="40"/>
      <c r="AN396" s="40"/>
      <c r="AO396" s="40"/>
      <c r="AP396" s="40"/>
      <c r="AQ396" s="40"/>
      <c r="AR396" s="40"/>
      <c r="AS396" s="40"/>
      <c r="AT396" s="40"/>
      <c r="AU396" s="40"/>
      <c r="AV396" s="40"/>
      <c r="AW396" s="40"/>
      <c r="AX396" s="40"/>
      <c r="AY396" s="40"/>
      <c r="AZ396" s="40"/>
      <c r="BA396" s="40"/>
      <c r="BB396" s="40"/>
      <c r="BC396" s="40"/>
      <c r="BD396" s="40"/>
      <c r="BE396" s="40"/>
      <c r="BF396" s="40"/>
      <c r="BG396" s="40"/>
      <c r="BH396" s="40"/>
    </row>
    <row r="397" spans="1:60" s="59" customFormat="1" ht="19.5">
      <c r="A397" s="10"/>
      <c r="B397" s="10"/>
      <c r="C397" s="55" t="s">
        <v>71</v>
      </c>
      <c r="D397" s="159" t="s">
        <v>80</v>
      </c>
      <c r="E397" s="10"/>
      <c r="F397" s="34"/>
      <c r="G397" s="10"/>
      <c r="H397" s="169">
        <f>J397+NPV(discountrate,K397:AM397)</f>
        <v>0</v>
      </c>
      <c r="I397" s="56"/>
      <c r="J397" s="44">
        <f t="shared" ref="J397:AM397" si="537">INDEX(demand,MATCH($C397,demandnames,0),MATCH(J$7,years,0))</f>
        <v>0</v>
      </c>
      <c r="K397" s="44">
        <f t="shared" si="537"/>
        <v>0</v>
      </c>
      <c r="L397" s="44">
        <f t="shared" si="537"/>
        <v>0</v>
      </c>
      <c r="M397" s="44">
        <f t="shared" si="537"/>
        <v>0</v>
      </c>
      <c r="N397" s="44">
        <f t="shared" si="537"/>
        <v>0</v>
      </c>
      <c r="O397" s="44">
        <f t="shared" si="537"/>
        <v>0</v>
      </c>
      <c r="P397" s="44">
        <f t="shared" si="537"/>
        <v>0</v>
      </c>
      <c r="Q397" s="44">
        <f t="shared" si="537"/>
        <v>0</v>
      </c>
      <c r="R397" s="44">
        <f t="shared" si="537"/>
        <v>0</v>
      </c>
      <c r="S397" s="44">
        <f t="shared" si="537"/>
        <v>0</v>
      </c>
      <c r="T397" s="44">
        <f t="shared" si="537"/>
        <v>0</v>
      </c>
      <c r="U397" s="44">
        <f t="shared" si="537"/>
        <v>0</v>
      </c>
      <c r="V397" s="44">
        <f t="shared" si="537"/>
        <v>0</v>
      </c>
      <c r="W397" s="44">
        <f t="shared" si="537"/>
        <v>0</v>
      </c>
      <c r="X397" s="44">
        <f t="shared" si="537"/>
        <v>0</v>
      </c>
      <c r="Y397" s="44">
        <f t="shared" si="537"/>
        <v>0</v>
      </c>
      <c r="Z397" s="44">
        <f t="shared" si="537"/>
        <v>0</v>
      </c>
      <c r="AA397" s="44">
        <f t="shared" si="537"/>
        <v>0</v>
      </c>
      <c r="AB397" s="44">
        <f t="shared" si="537"/>
        <v>0</v>
      </c>
      <c r="AC397" s="44">
        <f t="shared" si="537"/>
        <v>0</v>
      </c>
      <c r="AD397" s="44">
        <f t="shared" si="537"/>
        <v>0</v>
      </c>
      <c r="AE397" s="44">
        <f t="shared" si="537"/>
        <v>0</v>
      </c>
      <c r="AF397" s="44">
        <f t="shared" si="537"/>
        <v>0</v>
      </c>
      <c r="AG397" s="44">
        <f t="shared" si="537"/>
        <v>0</v>
      </c>
      <c r="AH397" s="44">
        <f t="shared" si="537"/>
        <v>0</v>
      </c>
      <c r="AI397" s="44">
        <f t="shared" si="537"/>
        <v>0</v>
      </c>
      <c r="AJ397" s="44">
        <f t="shared" si="537"/>
        <v>0</v>
      </c>
      <c r="AK397" s="44">
        <f t="shared" si="537"/>
        <v>0</v>
      </c>
      <c r="AL397" s="44">
        <f t="shared" si="537"/>
        <v>0</v>
      </c>
      <c r="AM397" s="44">
        <f t="shared" si="537"/>
        <v>0</v>
      </c>
      <c r="AN397" s="57"/>
      <c r="AO397" s="57"/>
      <c r="AP397" s="57"/>
      <c r="AQ397" s="57"/>
      <c r="AR397" s="57"/>
      <c r="AS397" s="57"/>
      <c r="AT397" s="57"/>
      <c r="AU397" s="57"/>
      <c r="AV397" s="57"/>
      <c r="AW397" s="57"/>
      <c r="AX397" s="57"/>
      <c r="AY397" s="57"/>
      <c r="AZ397" s="57"/>
      <c r="BA397" s="57"/>
      <c r="BB397" s="57"/>
      <c r="BC397" s="57"/>
      <c r="BD397" s="57"/>
      <c r="BE397" s="58"/>
      <c r="BF397" s="58"/>
      <c r="BG397" s="58"/>
      <c r="BH397" s="58"/>
    </row>
    <row r="398" spans="1:60" ht="19.5">
      <c r="A398" s="9"/>
      <c r="B398" s="9"/>
      <c r="C398" s="53"/>
      <c r="D398" s="16"/>
      <c r="E398" s="9"/>
      <c r="F398" s="34"/>
      <c r="G398" s="9"/>
      <c r="H398" s="170"/>
      <c r="I398" s="60"/>
      <c r="J398" s="61"/>
      <c r="K398" s="61"/>
      <c r="L398" s="61"/>
      <c r="M398" s="61"/>
      <c r="N398" s="61"/>
      <c r="O398" s="61"/>
      <c r="P398" s="61"/>
      <c r="Q398" s="61"/>
      <c r="R398" s="61"/>
      <c r="S398" s="61"/>
      <c r="T398" s="61"/>
      <c r="U398" s="61"/>
      <c r="V398" s="61"/>
      <c r="W398" s="61"/>
      <c r="X398" s="61"/>
      <c r="Y398" s="61"/>
      <c r="Z398" s="61"/>
      <c r="AA398" s="61"/>
      <c r="AB398" s="61"/>
      <c r="AC398" s="61"/>
      <c r="AD398" s="61"/>
      <c r="AE398" s="61"/>
      <c r="AF398" s="61"/>
      <c r="AG398" s="61"/>
      <c r="AH398" s="61"/>
      <c r="AI398" s="61"/>
      <c r="AJ398" s="61"/>
      <c r="AK398" s="61"/>
      <c r="AL398" s="61"/>
      <c r="AM398" s="61"/>
      <c r="AN398" s="62"/>
      <c r="AO398" s="62"/>
      <c r="AP398" s="62"/>
      <c r="AQ398" s="62"/>
      <c r="AR398" s="62"/>
      <c r="AS398" s="62"/>
      <c r="AT398" s="62"/>
      <c r="AU398" s="62"/>
      <c r="AV398" s="62"/>
      <c r="AW398" s="62"/>
      <c r="AX398" s="62"/>
      <c r="AY398" s="62"/>
      <c r="AZ398" s="62"/>
      <c r="BA398" s="62"/>
      <c r="BB398" s="62"/>
      <c r="BC398" s="62"/>
      <c r="BD398" s="62"/>
      <c r="BE398" s="23"/>
      <c r="BF398" s="23"/>
      <c r="BG398" s="23"/>
      <c r="BH398" s="23"/>
    </row>
    <row r="399" spans="1:60" ht="22.5">
      <c r="A399" s="9"/>
      <c r="B399" s="63" t="s">
        <v>81</v>
      </c>
      <c r="D399" s="16"/>
      <c r="E399" s="9"/>
      <c r="F399" s="34"/>
      <c r="G399" s="9"/>
      <c r="H399" s="171"/>
      <c r="I399" s="60"/>
      <c r="J399" s="61"/>
      <c r="K399" s="61"/>
      <c r="L399" s="61"/>
      <c r="M399" s="61"/>
      <c r="N399" s="61"/>
      <c r="O399" s="61"/>
      <c r="P399" s="61"/>
      <c r="Q399" s="61"/>
      <c r="R399" s="61"/>
      <c r="S399" s="61"/>
      <c r="T399" s="61"/>
      <c r="U399" s="61"/>
      <c r="V399" s="61"/>
      <c r="W399" s="61"/>
      <c r="X399" s="61"/>
      <c r="Y399" s="61"/>
      <c r="Z399" s="61"/>
      <c r="AA399" s="61"/>
      <c r="AB399" s="61"/>
      <c r="AC399" s="61"/>
      <c r="AD399" s="61"/>
      <c r="AE399" s="61"/>
      <c r="AF399" s="61"/>
      <c r="AG399" s="61"/>
      <c r="AH399" s="61"/>
      <c r="AI399" s="61"/>
      <c r="AJ399" s="61"/>
      <c r="AK399" s="61"/>
      <c r="AL399" s="61"/>
      <c r="AM399" s="61"/>
      <c r="AN399" s="62"/>
      <c r="AO399" s="62"/>
      <c r="AP399" s="62"/>
      <c r="AQ399" s="62"/>
      <c r="AR399" s="62"/>
      <c r="AS399" s="62"/>
      <c r="AT399" s="62"/>
      <c r="AU399" s="62"/>
      <c r="AV399" s="62"/>
      <c r="AW399" s="62"/>
      <c r="AX399" s="62"/>
      <c r="AY399" s="62"/>
      <c r="AZ399" s="62"/>
      <c r="BA399" s="62"/>
      <c r="BB399" s="62"/>
      <c r="BC399" s="62"/>
      <c r="BD399" s="62"/>
      <c r="BE399" s="23"/>
      <c r="BF399" s="23"/>
      <c r="BG399" s="23"/>
      <c r="BH399" s="23"/>
    </row>
    <row r="400" spans="1:60" ht="19.5">
      <c r="A400" s="9"/>
      <c r="B400" s="9"/>
      <c r="C400" s="11" t="str">
        <f>C412</f>
        <v>Cost of the existing system</v>
      </c>
      <c r="D400" s="160" t="str">
        <f t="shared" ref="D400:D405" si="538">baseyear</f>
        <v>FY$24</v>
      </c>
      <c r="E400" s="11"/>
      <c r="F400" s="64"/>
      <c r="G400" s="9"/>
      <c r="H400" s="167">
        <f t="shared" ref="H400:H405" si="539">J400+NPV(discountrate,K400:AM400)</f>
        <v>0</v>
      </c>
      <c r="I400" s="60"/>
      <c r="J400" s="45">
        <f>J412</f>
        <v>0</v>
      </c>
      <c r="K400" s="45">
        <f t="shared" ref="K400:AM400" si="540">K412</f>
        <v>0</v>
      </c>
      <c r="L400" s="45">
        <f t="shared" si="540"/>
        <v>0</v>
      </c>
      <c r="M400" s="45">
        <f t="shared" si="540"/>
        <v>0</v>
      </c>
      <c r="N400" s="45">
        <f t="shared" si="540"/>
        <v>0</v>
      </c>
      <c r="O400" s="45">
        <f t="shared" si="540"/>
        <v>0</v>
      </c>
      <c r="P400" s="45">
        <f t="shared" si="540"/>
        <v>0</v>
      </c>
      <c r="Q400" s="45">
        <f t="shared" si="540"/>
        <v>0</v>
      </c>
      <c r="R400" s="45">
        <f t="shared" si="540"/>
        <v>0</v>
      </c>
      <c r="S400" s="45">
        <f t="shared" si="540"/>
        <v>0</v>
      </c>
      <c r="T400" s="45">
        <f t="shared" si="540"/>
        <v>0</v>
      </c>
      <c r="U400" s="45">
        <f t="shared" si="540"/>
        <v>0</v>
      </c>
      <c r="V400" s="45">
        <f t="shared" si="540"/>
        <v>0</v>
      </c>
      <c r="W400" s="45">
        <f t="shared" si="540"/>
        <v>0</v>
      </c>
      <c r="X400" s="45">
        <f t="shared" si="540"/>
        <v>0</v>
      </c>
      <c r="Y400" s="45">
        <f t="shared" si="540"/>
        <v>0</v>
      </c>
      <c r="Z400" s="45">
        <f t="shared" si="540"/>
        <v>0</v>
      </c>
      <c r="AA400" s="45">
        <f t="shared" si="540"/>
        <v>0</v>
      </c>
      <c r="AB400" s="45">
        <f t="shared" si="540"/>
        <v>0</v>
      </c>
      <c r="AC400" s="45">
        <f t="shared" si="540"/>
        <v>0</v>
      </c>
      <c r="AD400" s="45">
        <f t="shared" si="540"/>
        <v>0</v>
      </c>
      <c r="AE400" s="45">
        <f t="shared" si="540"/>
        <v>0</v>
      </c>
      <c r="AF400" s="45">
        <f t="shared" si="540"/>
        <v>0</v>
      </c>
      <c r="AG400" s="45">
        <f t="shared" si="540"/>
        <v>0</v>
      </c>
      <c r="AH400" s="45">
        <f t="shared" si="540"/>
        <v>0</v>
      </c>
      <c r="AI400" s="45">
        <f t="shared" si="540"/>
        <v>0</v>
      </c>
      <c r="AJ400" s="45">
        <f t="shared" si="540"/>
        <v>0</v>
      </c>
      <c r="AK400" s="45">
        <f t="shared" si="540"/>
        <v>0</v>
      </c>
      <c r="AL400" s="45">
        <f t="shared" si="540"/>
        <v>0</v>
      </c>
      <c r="AM400" s="45">
        <f t="shared" si="540"/>
        <v>0</v>
      </c>
      <c r="AN400" s="62"/>
      <c r="AO400" s="62"/>
      <c r="AP400" s="62"/>
      <c r="AQ400" s="62"/>
      <c r="AR400" s="62"/>
      <c r="AS400" s="62"/>
      <c r="AT400" s="62"/>
      <c r="AU400" s="62"/>
      <c r="AV400" s="62"/>
      <c r="AW400" s="62"/>
      <c r="AX400" s="62"/>
      <c r="AY400" s="62"/>
      <c r="AZ400" s="62"/>
      <c r="BA400" s="62"/>
      <c r="BB400" s="62"/>
      <c r="BC400" s="62"/>
      <c r="BD400" s="62"/>
      <c r="BE400" s="23"/>
      <c r="BF400" s="23"/>
      <c r="BG400" s="23"/>
      <c r="BH400" s="23"/>
    </row>
    <row r="401" spans="1:60" ht="19.5">
      <c r="A401" s="9"/>
      <c r="B401" s="9"/>
      <c r="C401" s="11" t="str">
        <f>C431</f>
        <v>Total expenditure: Augmentation 1 name</v>
      </c>
      <c r="D401" s="160" t="str">
        <f t="shared" si="538"/>
        <v>FY$24</v>
      </c>
      <c r="E401" s="11"/>
      <c r="F401" s="64"/>
      <c r="G401" s="9"/>
      <c r="H401" s="167">
        <f t="shared" si="539"/>
        <v>0</v>
      </c>
      <c r="I401" s="60"/>
      <c r="J401" s="45">
        <f>J431</f>
        <v>0</v>
      </c>
      <c r="K401" s="45">
        <f t="shared" ref="K401:AM401" si="541">K431</f>
        <v>0</v>
      </c>
      <c r="L401" s="45">
        <f t="shared" si="541"/>
        <v>0</v>
      </c>
      <c r="M401" s="45">
        <f t="shared" si="541"/>
        <v>0</v>
      </c>
      <c r="N401" s="45">
        <f t="shared" si="541"/>
        <v>0</v>
      </c>
      <c r="O401" s="45">
        <f t="shared" si="541"/>
        <v>0</v>
      </c>
      <c r="P401" s="45">
        <f t="shared" si="541"/>
        <v>0</v>
      </c>
      <c r="Q401" s="45">
        <f t="shared" si="541"/>
        <v>0</v>
      </c>
      <c r="R401" s="45">
        <f t="shared" si="541"/>
        <v>0</v>
      </c>
      <c r="S401" s="45">
        <f t="shared" si="541"/>
        <v>0</v>
      </c>
      <c r="T401" s="45">
        <f t="shared" si="541"/>
        <v>0</v>
      </c>
      <c r="U401" s="45">
        <f t="shared" si="541"/>
        <v>0</v>
      </c>
      <c r="V401" s="45">
        <f t="shared" si="541"/>
        <v>0</v>
      </c>
      <c r="W401" s="45">
        <f t="shared" si="541"/>
        <v>0</v>
      </c>
      <c r="X401" s="45">
        <f t="shared" si="541"/>
        <v>0</v>
      </c>
      <c r="Y401" s="45">
        <f t="shared" si="541"/>
        <v>0</v>
      </c>
      <c r="Z401" s="45">
        <f t="shared" si="541"/>
        <v>0</v>
      </c>
      <c r="AA401" s="45">
        <f t="shared" si="541"/>
        <v>0</v>
      </c>
      <c r="AB401" s="45">
        <f t="shared" si="541"/>
        <v>0</v>
      </c>
      <c r="AC401" s="45">
        <f t="shared" si="541"/>
        <v>0</v>
      </c>
      <c r="AD401" s="45">
        <f t="shared" si="541"/>
        <v>0</v>
      </c>
      <c r="AE401" s="45">
        <f t="shared" si="541"/>
        <v>0</v>
      </c>
      <c r="AF401" s="45">
        <f t="shared" si="541"/>
        <v>0</v>
      </c>
      <c r="AG401" s="45">
        <f t="shared" si="541"/>
        <v>0</v>
      </c>
      <c r="AH401" s="45">
        <f t="shared" si="541"/>
        <v>0</v>
      </c>
      <c r="AI401" s="45">
        <f t="shared" si="541"/>
        <v>0</v>
      </c>
      <c r="AJ401" s="45">
        <f t="shared" si="541"/>
        <v>0</v>
      </c>
      <c r="AK401" s="45">
        <f t="shared" si="541"/>
        <v>0</v>
      </c>
      <c r="AL401" s="45">
        <f t="shared" si="541"/>
        <v>0</v>
      </c>
      <c r="AM401" s="45">
        <f t="shared" si="541"/>
        <v>0</v>
      </c>
      <c r="AN401" s="62"/>
      <c r="AO401" s="62"/>
      <c r="AP401" s="62"/>
      <c r="AQ401" s="62"/>
      <c r="AR401" s="62"/>
      <c r="AS401" s="62"/>
      <c r="AT401" s="62"/>
      <c r="AU401" s="62"/>
      <c r="AV401" s="62"/>
      <c r="AW401" s="62"/>
      <c r="AX401" s="62"/>
      <c r="AY401" s="62"/>
      <c r="AZ401" s="62"/>
      <c r="BA401" s="62"/>
      <c r="BB401" s="62"/>
      <c r="BC401" s="62"/>
      <c r="BD401" s="62"/>
      <c r="BE401" s="23"/>
      <c r="BF401" s="23"/>
      <c r="BG401" s="23"/>
      <c r="BH401" s="23"/>
    </row>
    <row r="402" spans="1:60" ht="19.5">
      <c r="A402" s="9"/>
      <c r="B402" s="9"/>
      <c r="C402" s="11" t="str">
        <f>C449</f>
        <v>Total expenditure: Augmentation 2 name</v>
      </c>
      <c r="D402" s="160" t="str">
        <f t="shared" si="538"/>
        <v>FY$24</v>
      </c>
      <c r="E402" s="11"/>
      <c r="F402" s="64"/>
      <c r="G402" s="9"/>
      <c r="H402" s="168">
        <f t="shared" si="539"/>
        <v>0</v>
      </c>
      <c r="I402" s="60"/>
      <c r="J402" s="45">
        <f>J449</f>
        <v>0</v>
      </c>
      <c r="K402" s="45">
        <f t="shared" ref="K402:AM402" si="542">K449</f>
        <v>0</v>
      </c>
      <c r="L402" s="45">
        <f t="shared" si="542"/>
        <v>0</v>
      </c>
      <c r="M402" s="45">
        <f t="shared" si="542"/>
        <v>0</v>
      </c>
      <c r="N402" s="45">
        <f t="shared" si="542"/>
        <v>0</v>
      </c>
      <c r="O402" s="45">
        <f t="shared" si="542"/>
        <v>0</v>
      </c>
      <c r="P402" s="45">
        <f t="shared" si="542"/>
        <v>0</v>
      </c>
      <c r="Q402" s="45">
        <f t="shared" si="542"/>
        <v>0</v>
      </c>
      <c r="R402" s="45">
        <f t="shared" si="542"/>
        <v>0</v>
      </c>
      <c r="S402" s="45">
        <f t="shared" si="542"/>
        <v>0</v>
      </c>
      <c r="T402" s="45">
        <f t="shared" si="542"/>
        <v>0</v>
      </c>
      <c r="U402" s="45">
        <f t="shared" si="542"/>
        <v>0</v>
      </c>
      <c r="V402" s="45">
        <f t="shared" si="542"/>
        <v>0</v>
      </c>
      <c r="W402" s="45">
        <f t="shared" si="542"/>
        <v>0</v>
      </c>
      <c r="X402" s="45">
        <f t="shared" si="542"/>
        <v>0</v>
      </c>
      <c r="Y402" s="45">
        <f t="shared" si="542"/>
        <v>0</v>
      </c>
      <c r="Z402" s="45">
        <f t="shared" si="542"/>
        <v>0</v>
      </c>
      <c r="AA402" s="45">
        <f t="shared" si="542"/>
        <v>0</v>
      </c>
      <c r="AB402" s="45">
        <f t="shared" si="542"/>
        <v>0</v>
      </c>
      <c r="AC402" s="45">
        <f t="shared" si="542"/>
        <v>0</v>
      </c>
      <c r="AD402" s="45">
        <f t="shared" si="542"/>
        <v>0</v>
      </c>
      <c r="AE402" s="45">
        <f t="shared" si="542"/>
        <v>0</v>
      </c>
      <c r="AF402" s="45">
        <f t="shared" si="542"/>
        <v>0</v>
      </c>
      <c r="AG402" s="45">
        <f t="shared" si="542"/>
        <v>0</v>
      </c>
      <c r="AH402" s="45">
        <f t="shared" si="542"/>
        <v>0</v>
      </c>
      <c r="AI402" s="45">
        <f t="shared" si="542"/>
        <v>0</v>
      </c>
      <c r="AJ402" s="45">
        <f t="shared" si="542"/>
        <v>0</v>
      </c>
      <c r="AK402" s="45">
        <f t="shared" si="542"/>
        <v>0</v>
      </c>
      <c r="AL402" s="45">
        <f t="shared" si="542"/>
        <v>0</v>
      </c>
      <c r="AM402" s="45">
        <f t="shared" si="542"/>
        <v>0</v>
      </c>
      <c r="AN402" s="62"/>
      <c r="AO402" s="62"/>
      <c r="AP402" s="62"/>
      <c r="AQ402" s="62"/>
      <c r="AR402" s="62"/>
      <c r="AS402" s="62"/>
      <c r="AT402" s="62"/>
      <c r="AU402" s="62"/>
      <c r="AV402" s="62"/>
      <c r="AW402" s="62"/>
      <c r="AX402" s="62"/>
      <c r="AY402" s="62"/>
      <c r="AZ402" s="62"/>
      <c r="BA402" s="62"/>
      <c r="BB402" s="62"/>
      <c r="BC402" s="62"/>
      <c r="BD402" s="62"/>
      <c r="BE402" s="23"/>
      <c r="BF402" s="23"/>
      <c r="BG402" s="23"/>
      <c r="BH402" s="23"/>
    </row>
    <row r="403" spans="1:60" ht="19.5">
      <c r="A403" s="9"/>
      <c r="B403" s="9"/>
      <c r="C403" s="11" t="str">
        <f>C467</f>
        <v>Total expenditure: Augmentation 3 name</v>
      </c>
      <c r="D403" s="160" t="str">
        <f t="shared" si="538"/>
        <v>FY$24</v>
      </c>
      <c r="E403" s="11"/>
      <c r="F403" s="64"/>
      <c r="G403" s="9"/>
      <c r="H403" s="168">
        <f t="shared" si="539"/>
        <v>0</v>
      </c>
      <c r="I403" s="60"/>
      <c r="J403" s="45">
        <f>J467</f>
        <v>0</v>
      </c>
      <c r="K403" s="45">
        <f t="shared" ref="K403:AM403" si="543">K467</f>
        <v>0</v>
      </c>
      <c r="L403" s="45">
        <f t="shared" si="543"/>
        <v>0</v>
      </c>
      <c r="M403" s="45">
        <f t="shared" si="543"/>
        <v>0</v>
      </c>
      <c r="N403" s="45">
        <f t="shared" si="543"/>
        <v>0</v>
      </c>
      <c r="O403" s="45">
        <f t="shared" si="543"/>
        <v>0</v>
      </c>
      <c r="P403" s="45">
        <f t="shared" si="543"/>
        <v>0</v>
      </c>
      <c r="Q403" s="45">
        <f t="shared" si="543"/>
        <v>0</v>
      </c>
      <c r="R403" s="45">
        <f t="shared" si="543"/>
        <v>0</v>
      </c>
      <c r="S403" s="45">
        <f t="shared" si="543"/>
        <v>0</v>
      </c>
      <c r="T403" s="45">
        <f t="shared" si="543"/>
        <v>0</v>
      </c>
      <c r="U403" s="45">
        <f t="shared" si="543"/>
        <v>0</v>
      </c>
      <c r="V403" s="45">
        <f t="shared" si="543"/>
        <v>0</v>
      </c>
      <c r="W403" s="45">
        <f t="shared" si="543"/>
        <v>0</v>
      </c>
      <c r="X403" s="45">
        <f t="shared" si="543"/>
        <v>0</v>
      </c>
      <c r="Y403" s="45">
        <f t="shared" si="543"/>
        <v>0</v>
      </c>
      <c r="Z403" s="45">
        <f t="shared" si="543"/>
        <v>0</v>
      </c>
      <c r="AA403" s="45">
        <f t="shared" si="543"/>
        <v>0</v>
      </c>
      <c r="AB403" s="45">
        <f t="shared" si="543"/>
        <v>0</v>
      </c>
      <c r="AC403" s="45">
        <f t="shared" si="543"/>
        <v>0</v>
      </c>
      <c r="AD403" s="45">
        <f t="shared" si="543"/>
        <v>0</v>
      </c>
      <c r="AE403" s="45">
        <f t="shared" si="543"/>
        <v>0</v>
      </c>
      <c r="AF403" s="45">
        <f t="shared" si="543"/>
        <v>0</v>
      </c>
      <c r="AG403" s="45">
        <f t="shared" si="543"/>
        <v>0</v>
      </c>
      <c r="AH403" s="45">
        <f t="shared" si="543"/>
        <v>0</v>
      </c>
      <c r="AI403" s="45">
        <f t="shared" si="543"/>
        <v>0</v>
      </c>
      <c r="AJ403" s="45">
        <f t="shared" si="543"/>
        <v>0</v>
      </c>
      <c r="AK403" s="45">
        <f t="shared" si="543"/>
        <v>0</v>
      </c>
      <c r="AL403" s="45">
        <f t="shared" si="543"/>
        <v>0</v>
      </c>
      <c r="AM403" s="45">
        <f t="shared" si="543"/>
        <v>0</v>
      </c>
      <c r="AN403" s="62"/>
      <c r="AO403" s="62"/>
      <c r="AP403" s="62"/>
      <c r="AQ403" s="62"/>
      <c r="AR403" s="62"/>
      <c r="AS403" s="62"/>
      <c r="AT403" s="62"/>
      <c r="AU403" s="62"/>
      <c r="AV403" s="62"/>
      <c r="AW403" s="62"/>
      <c r="AX403" s="62"/>
      <c r="AY403" s="62"/>
      <c r="AZ403" s="62"/>
      <c r="BA403" s="62"/>
      <c r="BB403" s="62"/>
      <c r="BC403" s="62"/>
      <c r="BD403" s="62"/>
      <c r="BE403" s="23"/>
      <c r="BF403" s="23"/>
      <c r="BG403" s="23"/>
      <c r="BH403" s="23"/>
    </row>
    <row r="404" spans="1:60" ht="19.5">
      <c r="A404" s="9"/>
      <c r="B404" s="9"/>
      <c r="C404" s="11" t="str">
        <f>C485</f>
        <v>Total expenditure: Augmentation 4 name</v>
      </c>
      <c r="D404" s="160" t="str">
        <f t="shared" si="538"/>
        <v>FY$24</v>
      </c>
      <c r="E404" s="11"/>
      <c r="F404" s="64"/>
      <c r="G404" s="9"/>
      <c r="H404" s="168">
        <f t="shared" si="539"/>
        <v>0</v>
      </c>
      <c r="I404" s="60"/>
      <c r="J404" s="45">
        <f>J485</f>
        <v>0</v>
      </c>
      <c r="K404" s="45">
        <f t="shared" ref="K404:AM404" si="544">K485</f>
        <v>0</v>
      </c>
      <c r="L404" s="45">
        <f t="shared" si="544"/>
        <v>0</v>
      </c>
      <c r="M404" s="45">
        <f t="shared" si="544"/>
        <v>0</v>
      </c>
      <c r="N404" s="45">
        <f t="shared" si="544"/>
        <v>0</v>
      </c>
      <c r="O404" s="45">
        <f t="shared" si="544"/>
        <v>0</v>
      </c>
      <c r="P404" s="45">
        <f t="shared" si="544"/>
        <v>0</v>
      </c>
      <c r="Q404" s="45">
        <f t="shared" si="544"/>
        <v>0</v>
      </c>
      <c r="R404" s="45">
        <f t="shared" si="544"/>
        <v>0</v>
      </c>
      <c r="S404" s="45">
        <f t="shared" si="544"/>
        <v>0</v>
      </c>
      <c r="T404" s="45">
        <f t="shared" si="544"/>
        <v>0</v>
      </c>
      <c r="U404" s="45">
        <f t="shared" si="544"/>
        <v>0</v>
      </c>
      <c r="V404" s="45">
        <f t="shared" si="544"/>
        <v>0</v>
      </c>
      <c r="W404" s="45">
        <f t="shared" si="544"/>
        <v>0</v>
      </c>
      <c r="X404" s="45">
        <f t="shared" si="544"/>
        <v>0</v>
      </c>
      <c r="Y404" s="45">
        <f t="shared" si="544"/>
        <v>0</v>
      </c>
      <c r="Z404" s="45">
        <f t="shared" si="544"/>
        <v>0</v>
      </c>
      <c r="AA404" s="45">
        <f t="shared" si="544"/>
        <v>0</v>
      </c>
      <c r="AB404" s="45">
        <f t="shared" si="544"/>
        <v>0</v>
      </c>
      <c r="AC404" s="45">
        <f t="shared" si="544"/>
        <v>0</v>
      </c>
      <c r="AD404" s="45">
        <f t="shared" si="544"/>
        <v>0</v>
      </c>
      <c r="AE404" s="45">
        <f t="shared" si="544"/>
        <v>0</v>
      </c>
      <c r="AF404" s="45">
        <f t="shared" si="544"/>
        <v>0</v>
      </c>
      <c r="AG404" s="45">
        <f t="shared" si="544"/>
        <v>0</v>
      </c>
      <c r="AH404" s="45">
        <f t="shared" si="544"/>
        <v>0</v>
      </c>
      <c r="AI404" s="45">
        <f t="shared" si="544"/>
        <v>0</v>
      </c>
      <c r="AJ404" s="45">
        <f t="shared" si="544"/>
        <v>0</v>
      </c>
      <c r="AK404" s="45">
        <f t="shared" si="544"/>
        <v>0</v>
      </c>
      <c r="AL404" s="45">
        <f t="shared" si="544"/>
        <v>0</v>
      </c>
      <c r="AM404" s="45">
        <f t="shared" si="544"/>
        <v>0</v>
      </c>
      <c r="AN404" s="62"/>
      <c r="AO404" s="62"/>
      <c r="AP404" s="62"/>
      <c r="AQ404" s="62"/>
      <c r="AR404" s="62"/>
      <c r="AS404" s="62"/>
      <c r="AT404" s="62"/>
      <c r="AU404" s="62"/>
      <c r="AV404" s="62"/>
      <c r="AW404" s="62"/>
      <c r="AX404" s="62"/>
      <c r="AY404" s="62"/>
      <c r="AZ404" s="62"/>
      <c r="BA404" s="62"/>
      <c r="BB404" s="62"/>
      <c r="BC404" s="62"/>
      <c r="BD404" s="62"/>
      <c r="BE404" s="23"/>
      <c r="BF404" s="23"/>
      <c r="BG404" s="23"/>
      <c r="BH404" s="23"/>
    </row>
    <row r="405" spans="1:60" ht="19.5">
      <c r="A405" s="9"/>
      <c r="B405" s="9"/>
      <c r="C405" s="11" t="str">
        <f>C503</f>
        <v>Total expenditure: Augmentation 5 name</v>
      </c>
      <c r="D405" s="160" t="str">
        <f t="shared" si="538"/>
        <v>FY$24</v>
      </c>
      <c r="E405" s="11"/>
      <c r="F405" s="64"/>
      <c r="G405" s="9"/>
      <c r="H405" s="168">
        <f t="shared" si="539"/>
        <v>0</v>
      </c>
      <c r="I405" s="60"/>
      <c r="J405" s="45">
        <f>J503</f>
        <v>0</v>
      </c>
      <c r="K405" s="45">
        <f t="shared" ref="K405:AM405" si="545">K503</f>
        <v>0</v>
      </c>
      <c r="L405" s="45">
        <f t="shared" si="545"/>
        <v>0</v>
      </c>
      <c r="M405" s="45">
        <f t="shared" si="545"/>
        <v>0</v>
      </c>
      <c r="N405" s="45">
        <f t="shared" si="545"/>
        <v>0</v>
      </c>
      <c r="O405" s="45">
        <f t="shared" si="545"/>
        <v>0</v>
      </c>
      <c r="P405" s="45">
        <f t="shared" si="545"/>
        <v>0</v>
      </c>
      <c r="Q405" s="45">
        <f t="shared" si="545"/>
        <v>0</v>
      </c>
      <c r="R405" s="45">
        <f t="shared" si="545"/>
        <v>0</v>
      </c>
      <c r="S405" s="45">
        <f t="shared" si="545"/>
        <v>0</v>
      </c>
      <c r="T405" s="45">
        <f t="shared" si="545"/>
        <v>0</v>
      </c>
      <c r="U405" s="45">
        <f t="shared" si="545"/>
        <v>0</v>
      </c>
      <c r="V405" s="45">
        <f t="shared" si="545"/>
        <v>0</v>
      </c>
      <c r="W405" s="45">
        <f t="shared" si="545"/>
        <v>0</v>
      </c>
      <c r="X405" s="45">
        <f t="shared" si="545"/>
        <v>0</v>
      </c>
      <c r="Y405" s="45">
        <f t="shared" si="545"/>
        <v>0</v>
      </c>
      <c r="Z405" s="45">
        <f t="shared" si="545"/>
        <v>0</v>
      </c>
      <c r="AA405" s="45">
        <f t="shared" si="545"/>
        <v>0</v>
      </c>
      <c r="AB405" s="45">
        <f t="shared" si="545"/>
        <v>0</v>
      </c>
      <c r="AC405" s="45">
        <f t="shared" si="545"/>
        <v>0</v>
      </c>
      <c r="AD405" s="45">
        <f t="shared" si="545"/>
        <v>0</v>
      </c>
      <c r="AE405" s="45">
        <f t="shared" si="545"/>
        <v>0</v>
      </c>
      <c r="AF405" s="45">
        <f t="shared" si="545"/>
        <v>0</v>
      </c>
      <c r="AG405" s="45">
        <f t="shared" si="545"/>
        <v>0</v>
      </c>
      <c r="AH405" s="45">
        <f t="shared" si="545"/>
        <v>0</v>
      </c>
      <c r="AI405" s="45">
        <f t="shared" si="545"/>
        <v>0</v>
      </c>
      <c r="AJ405" s="45">
        <f t="shared" si="545"/>
        <v>0</v>
      </c>
      <c r="AK405" s="45">
        <f t="shared" si="545"/>
        <v>0</v>
      </c>
      <c r="AL405" s="45">
        <f t="shared" si="545"/>
        <v>0</v>
      </c>
      <c r="AM405" s="45">
        <f t="shared" si="545"/>
        <v>0</v>
      </c>
      <c r="AN405" s="62"/>
      <c r="AO405" s="62"/>
      <c r="AP405" s="62"/>
      <c r="AQ405" s="62"/>
      <c r="AR405" s="62"/>
      <c r="AS405" s="62"/>
      <c r="AT405" s="62"/>
      <c r="AU405" s="62"/>
      <c r="AV405" s="62"/>
      <c r="AW405" s="62"/>
      <c r="AX405" s="62"/>
      <c r="AY405" s="62"/>
      <c r="AZ405" s="62"/>
      <c r="BA405" s="62"/>
      <c r="BB405" s="62"/>
      <c r="BC405" s="62"/>
      <c r="BD405" s="62"/>
      <c r="BE405" s="23"/>
      <c r="BF405" s="23"/>
      <c r="BG405" s="23"/>
      <c r="BH405" s="23"/>
    </row>
    <row r="406" spans="1:60" s="59" customFormat="1" ht="19.5">
      <c r="A406" s="10"/>
      <c r="B406" s="10"/>
      <c r="C406" s="10" t="s">
        <v>82</v>
      </c>
      <c r="D406" s="160" t="str">
        <f>baseyear</f>
        <v>FY$24</v>
      </c>
      <c r="E406" s="11"/>
      <c r="F406" s="64"/>
      <c r="G406" s="10"/>
      <c r="H406" s="172">
        <f>SUM(H400:H405)</f>
        <v>0</v>
      </c>
      <c r="I406" s="56"/>
      <c r="J406" s="44">
        <f t="shared" ref="J406:AM406" si="546">SUM(J400:J405)</f>
        <v>0</v>
      </c>
      <c r="K406" s="44">
        <f t="shared" si="546"/>
        <v>0</v>
      </c>
      <c r="L406" s="44">
        <f t="shared" si="546"/>
        <v>0</v>
      </c>
      <c r="M406" s="44">
        <f t="shared" si="546"/>
        <v>0</v>
      </c>
      <c r="N406" s="44">
        <f t="shared" si="546"/>
        <v>0</v>
      </c>
      <c r="O406" s="44">
        <f t="shared" si="546"/>
        <v>0</v>
      </c>
      <c r="P406" s="44">
        <f t="shared" si="546"/>
        <v>0</v>
      </c>
      <c r="Q406" s="44">
        <f t="shared" si="546"/>
        <v>0</v>
      </c>
      <c r="R406" s="44">
        <f t="shared" si="546"/>
        <v>0</v>
      </c>
      <c r="S406" s="44">
        <f t="shared" si="546"/>
        <v>0</v>
      </c>
      <c r="T406" s="44">
        <f t="shared" si="546"/>
        <v>0</v>
      </c>
      <c r="U406" s="44">
        <f t="shared" si="546"/>
        <v>0</v>
      </c>
      <c r="V406" s="44">
        <f t="shared" si="546"/>
        <v>0</v>
      </c>
      <c r="W406" s="44">
        <f t="shared" si="546"/>
        <v>0</v>
      </c>
      <c r="X406" s="44">
        <f t="shared" si="546"/>
        <v>0</v>
      </c>
      <c r="Y406" s="44">
        <f t="shared" si="546"/>
        <v>0</v>
      </c>
      <c r="Z406" s="44">
        <f t="shared" si="546"/>
        <v>0</v>
      </c>
      <c r="AA406" s="44">
        <f t="shared" si="546"/>
        <v>0</v>
      </c>
      <c r="AB406" s="44">
        <f t="shared" si="546"/>
        <v>0</v>
      </c>
      <c r="AC406" s="44">
        <f t="shared" si="546"/>
        <v>0</v>
      </c>
      <c r="AD406" s="44">
        <f t="shared" si="546"/>
        <v>0</v>
      </c>
      <c r="AE406" s="44">
        <f t="shared" si="546"/>
        <v>0</v>
      </c>
      <c r="AF406" s="44">
        <f t="shared" si="546"/>
        <v>0</v>
      </c>
      <c r="AG406" s="44">
        <f t="shared" si="546"/>
        <v>0</v>
      </c>
      <c r="AH406" s="44">
        <f t="shared" si="546"/>
        <v>0</v>
      </c>
      <c r="AI406" s="44">
        <f t="shared" si="546"/>
        <v>0</v>
      </c>
      <c r="AJ406" s="44">
        <f t="shared" si="546"/>
        <v>0</v>
      </c>
      <c r="AK406" s="44">
        <f t="shared" si="546"/>
        <v>0</v>
      </c>
      <c r="AL406" s="44">
        <f t="shared" si="546"/>
        <v>0</v>
      </c>
      <c r="AM406" s="44">
        <f t="shared" si="546"/>
        <v>0</v>
      </c>
      <c r="AN406" s="57"/>
      <c r="AO406" s="57"/>
      <c r="AP406" s="57"/>
      <c r="AQ406" s="57"/>
      <c r="AR406" s="57"/>
      <c r="AS406" s="57"/>
      <c r="AT406" s="57"/>
      <c r="AU406" s="57"/>
      <c r="AV406" s="57"/>
      <c r="AW406" s="57"/>
      <c r="AX406" s="57"/>
      <c r="AY406" s="57"/>
      <c r="AZ406" s="57"/>
      <c r="BA406" s="57"/>
      <c r="BB406" s="57"/>
      <c r="BC406" s="57"/>
      <c r="BD406" s="57"/>
      <c r="BE406" s="58"/>
      <c r="BF406" s="58"/>
      <c r="BG406" s="58"/>
      <c r="BH406" s="58"/>
    </row>
    <row r="407" spans="1:60" ht="19.5">
      <c r="A407" s="9"/>
      <c r="B407" s="9"/>
      <c r="C407" s="53"/>
      <c r="D407" s="16"/>
      <c r="E407" s="9"/>
      <c r="F407" s="34"/>
      <c r="G407" s="9"/>
      <c r="H407" s="170"/>
      <c r="I407" s="60"/>
      <c r="J407" s="61"/>
      <c r="K407" s="61"/>
      <c r="L407" s="61"/>
      <c r="M407" s="61"/>
      <c r="N407" s="61"/>
      <c r="O407" s="61"/>
      <c r="P407" s="61"/>
      <c r="Q407" s="61"/>
      <c r="R407" s="61"/>
      <c r="S407" s="61"/>
      <c r="T407" s="61"/>
      <c r="U407" s="61"/>
      <c r="V407" s="61"/>
      <c r="W407" s="61"/>
      <c r="X407" s="61"/>
      <c r="Y407" s="61"/>
      <c r="Z407" s="61"/>
      <c r="AA407" s="61"/>
      <c r="AB407" s="61"/>
      <c r="AC407" s="61"/>
      <c r="AD407" s="61"/>
      <c r="AE407" s="61"/>
      <c r="AF407" s="61"/>
      <c r="AG407" s="61"/>
      <c r="AH407" s="61"/>
      <c r="AI407" s="61"/>
      <c r="AJ407" s="61"/>
      <c r="AK407" s="61"/>
      <c r="AL407" s="61"/>
      <c r="AM407" s="61"/>
      <c r="AN407" s="62"/>
      <c r="AO407" s="62"/>
      <c r="AP407" s="62"/>
      <c r="AQ407" s="62"/>
      <c r="AR407" s="62"/>
      <c r="AS407" s="62"/>
      <c r="AT407" s="62"/>
      <c r="AU407" s="62"/>
      <c r="AV407" s="62"/>
      <c r="AW407" s="62"/>
      <c r="AX407" s="62"/>
      <c r="AY407" s="62"/>
      <c r="AZ407" s="62"/>
      <c r="BA407" s="62"/>
      <c r="BB407" s="62"/>
      <c r="BC407" s="62"/>
      <c r="BD407" s="62"/>
      <c r="BE407" s="23"/>
      <c r="BF407" s="23"/>
      <c r="BG407" s="23"/>
      <c r="BH407" s="23"/>
    </row>
    <row r="408" spans="1:60" ht="22">
      <c r="A408" s="9"/>
      <c r="B408" s="63" t="s">
        <v>83</v>
      </c>
      <c r="D408" s="16"/>
      <c r="E408" s="9"/>
      <c r="F408" s="34"/>
      <c r="G408" s="9"/>
      <c r="H408" s="16"/>
      <c r="I408" s="9"/>
      <c r="J408" s="9"/>
      <c r="K408" s="9"/>
      <c r="L408" s="9"/>
      <c r="M408" s="9"/>
      <c r="N408" s="9"/>
      <c r="O408" s="9"/>
      <c r="P408" s="9"/>
      <c r="Q408" s="9"/>
      <c r="R408" s="9"/>
      <c r="S408" s="9"/>
      <c r="T408" s="9"/>
      <c r="U408" s="9"/>
      <c r="V408" s="9"/>
      <c r="W408" s="9"/>
      <c r="X408" s="9"/>
      <c r="Y408" s="9"/>
      <c r="Z408" s="9"/>
      <c r="AA408" s="9"/>
      <c r="AB408" s="9"/>
      <c r="AC408" s="9"/>
      <c r="AD408" s="9"/>
      <c r="AE408" s="9"/>
      <c r="AF408" s="9"/>
      <c r="AG408" s="9"/>
      <c r="AH408" s="9"/>
      <c r="AI408" s="9"/>
      <c r="AJ408" s="9"/>
      <c r="AK408" s="9"/>
      <c r="AL408" s="9"/>
      <c r="AM408" s="9"/>
      <c r="AN408" s="9"/>
      <c r="AO408" s="9"/>
      <c r="AP408" s="9"/>
      <c r="AQ408" s="9"/>
      <c r="AR408" s="9"/>
      <c r="AS408" s="9"/>
      <c r="AT408" s="9"/>
      <c r="AU408" s="9"/>
      <c r="AV408" s="9"/>
      <c r="AW408" s="9"/>
      <c r="AX408" s="9"/>
      <c r="AY408" s="9"/>
      <c r="AZ408" s="9"/>
      <c r="BA408" s="9"/>
      <c r="BB408" s="9"/>
      <c r="BC408" s="9"/>
      <c r="BD408" s="9"/>
      <c r="BE408" s="9"/>
      <c r="BF408" s="9"/>
      <c r="BG408" s="9"/>
      <c r="BH408" s="9"/>
    </row>
    <row r="409" spans="1:60" ht="22">
      <c r="A409" s="9"/>
      <c r="B409" s="63"/>
      <c r="D409" s="16"/>
      <c r="E409" s="9"/>
      <c r="F409" s="34"/>
      <c r="G409" s="9"/>
      <c r="H409" s="16"/>
      <c r="I409" s="9"/>
      <c r="J409" s="9"/>
      <c r="K409" s="9"/>
      <c r="L409" s="9"/>
      <c r="M409" s="9"/>
      <c r="N409" s="9"/>
      <c r="O409" s="9"/>
      <c r="P409" s="9"/>
      <c r="Q409" s="9"/>
      <c r="R409" s="9"/>
      <c r="S409" s="9"/>
      <c r="T409" s="9"/>
      <c r="U409" s="9"/>
      <c r="V409" s="9"/>
      <c r="W409" s="9"/>
      <c r="X409" s="9"/>
      <c r="Y409" s="9"/>
      <c r="Z409" s="9"/>
      <c r="AA409" s="9"/>
      <c r="AB409" s="9"/>
      <c r="AC409" s="9"/>
      <c r="AD409" s="9"/>
      <c r="AE409" s="9"/>
      <c r="AF409" s="9"/>
      <c r="AG409" s="9"/>
      <c r="AH409" s="9"/>
      <c r="AI409" s="9"/>
      <c r="AJ409" s="9"/>
      <c r="AK409" s="9"/>
      <c r="AL409" s="9"/>
      <c r="AM409" s="9"/>
      <c r="AN409" s="9"/>
      <c r="AO409" s="9"/>
      <c r="AP409" s="9"/>
      <c r="AQ409" s="9"/>
      <c r="AR409" s="9"/>
      <c r="AS409" s="9"/>
      <c r="AT409" s="9"/>
      <c r="AU409" s="9"/>
      <c r="AV409" s="9"/>
      <c r="AW409" s="9"/>
      <c r="AX409" s="9"/>
      <c r="AY409" s="9"/>
      <c r="AZ409" s="9"/>
      <c r="BA409" s="9"/>
      <c r="BB409" s="9"/>
      <c r="BC409" s="9"/>
      <c r="BD409" s="9"/>
      <c r="BE409" s="9"/>
      <c r="BF409" s="9"/>
      <c r="BG409" s="9"/>
      <c r="BH409" s="9"/>
    </row>
    <row r="410" spans="1:60" ht="22">
      <c r="A410" s="9"/>
      <c r="B410" s="63"/>
      <c r="C410" s="5" t="s">
        <v>84</v>
      </c>
      <c r="D410" s="16" t="s">
        <v>43</v>
      </c>
      <c r="E410" s="9"/>
      <c r="F410" s="34"/>
      <c r="G410" s="9"/>
      <c r="H410" s="16"/>
      <c r="I410" s="9"/>
      <c r="J410" s="45">
        <f t="shared" ref="J410:AM410" si="547">INDEX(existingyield,1,MATCH(J$7,years,0))</f>
        <v>0</v>
      </c>
      <c r="K410" s="45">
        <f t="shared" si="547"/>
        <v>0</v>
      </c>
      <c r="L410" s="45">
        <f t="shared" si="547"/>
        <v>0</v>
      </c>
      <c r="M410" s="45">
        <f t="shared" si="547"/>
        <v>0</v>
      </c>
      <c r="N410" s="45">
        <f t="shared" si="547"/>
        <v>0</v>
      </c>
      <c r="O410" s="45">
        <f t="shared" si="547"/>
        <v>0</v>
      </c>
      <c r="P410" s="45">
        <f t="shared" si="547"/>
        <v>0</v>
      </c>
      <c r="Q410" s="45">
        <f t="shared" si="547"/>
        <v>0</v>
      </c>
      <c r="R410" s="45">
        <f t="shared" si="547"/>
        <v>0</v>
      </c>
      <c r="S410" s="45">
        <f t="shared" si="547"/>
        <v>0</v>
      </c>
      <c r="T410" s="45">
        <f t="shared" si="547"/>
        <v>0</v>
      </c>
      <c r="U410" s="45">
        <f t="shared" si="547"/>
        <v>0</v>
      </c>
      <c r="V410" s="45">
        <f t="shared" si="547"/>
        <v>0</v>
      </c>
      <c r="W410" s="45">
        <f t="shared" si="547"/>
        <v>0</v>
      </c>
      <c r="X410" s="45">
        <f t="shared" si="547"/>
        <v>0</v>
      </c>
      <c r="Y410" s="45">
        <f t="shared" si="547"/>
        <v>0</v>
      </c>
      <c r="Z410" s="45">
        <f t="shared" si="547"/>
        <v>0</v>
      </c>
      <c r="AA410" s="45">
        <f t="shared" si="547"/>
        <v>0</v>
      </c>
      <c r="AB410" s="45">
        <f t="shared" si="547"/>
        <v>0</v>
      </c>
      <c r="AC410" s="45">
        <f t="shared" si="547"/>
        <v>0</v>
      </c>
      <c r="AD410" s="45">
        <f t="shared" si="547"/>
        <v>0</v>
      </c>
      <c r="AE410" s="45">
        <f t="shared" si="547"/>
        <v>0</v>
      </c>
      <c r="AF410" s="45">
        <f t="shared" si="547"/>
        <v>0</v>
      </c>
      <c r="AG410" s="45">
        <f t="shared" si="547"/>
        <v>0</v>
      </c>
      <c r="AH410" s="45">
        <f t="shared" si="547"/>
        <v>0</v>
      </c>
      <c r="AI410" s="45">
        <f t="shared" si="547"/>
        <v>0</v>
      </c>
      <c r="AJ410" s="45">
        <f t="shared" si="547"/>
        <v>0</v>
      </c>
      <c r="AK410" s="45">
        <f t="shared" si="547"/>
        <v>0</v>
      </c>
      <c r="AL410" s="45">
        <f t="shared" si="547"/>
        <v>0</v>
      </c>
      <c r="AM410" s="45">
        <f t="shared" si="547"/>
        <v>0</v>
      </c>
      <c r="AN410" s="9"/>
      <c r="AO410" s="9"/>
      <c r="AP410" s="9"/>
      <c r="AQ410" s="9"/>
      <c r="AR410" s="9"/>
      <c r="AS410" s="9"/>
      <c r="AT410" s="9"/>
      <c r="AU410" s="9"/>
      <c r="AV410" s="9"/>
      <c r="AW410" s="9"/>
      <c r="AX410" s="9"/>
      <c r="AY410" s="9"/>
      <c r="AZ410" s="9"/>
      <c r="BA410" s="9"/>
      <c r="BB410" s="9"/>
      <c r="BC410" s="9"/>
      <c r="BD410" s="9"/>
      <c r="BE410" s="9"/>
      <c r="BF410" s="9"/>
      <c r="BG410" s="9"/>
      <c r="BH410" s="9"/>
    </row>
    <row r="411" spans="1:60" ht="22">
      <c r="A411" s="9"/>
      <c r="B411" s="63"/>
      <c r="C411" s="5" t="s">
        <v>85</v>
      </c>
      <c r="D411" s="16" t="s">
        <v>86</v>
      </c>
      <c r="E411" s="9"/>
      <c r="F411" s="34"/>
      <c r="G411" s="9"/>
      <c r="H411" s="16"/>
      <c r="I411" s="9"/>
      <c r="J411" s="45">
        <f t="shared" ref="J411:AM411" si="548">INDEX(existingyieldcost,1,MATCH(J$7,years,0))</f>
        <v>0</v>
      </c>
      <c r="K411" s="45">
        <f t="shared" si="548"/>
        <v>0</v>
      </c>
      <c r="L411" s="45">
        <f t="shared" si="548"/>
        <v>0</v>
      </c>
      <c r="M411" s="45">
        <f t="shared" si="548"/>
        <v>0</v>
      </c>
      <c r="N411" s="45">
        <f t="shared" si="548"/>
        <v>0</v>
      </c>
      <c r="O411" s="45">
        <f t="shared" si="548"/>
        <v>0</v>
      </c>
      <c r="P411" s="45">
        <f t="shared" si="548"/>
        <v>0</v>
      </c>
      <c r="Q411" s="45">
        <f t="shared" si="548"/>
        <v>0</v>
      </c>
      <c r="R411" s="45">
        <f t="shared" si="548"/>
        <v>0</v>
      </c>
      <c r="S411" s="45">
        <f t="shared" si="548"/>
        <v>0</v>
      </c>
      <c r="T411" s="45">
        <f t="shared" si="548"/>
        <v>0</v>
      </c>
      <c r="U411" s="45">
        <f t="shared" si="548"/>
        <v>0</v>
      </c>
      <c r="V411" s="45">
        <f t="shared" si="548"/>
        <v>0</v>
      </c>
      <c r="W411" s="45">
        <f t="shared" si="548"/>
        <v>0</v>
      </c>
      <c r="X411" s="45">
        <f t="shared" si="548"/>
        <v>0</v>
      </c>
      <c r="Y411" s="45">
        <f t="shared" si="548"/>
        <v>0</v>
      </c>
      <c r="Z411" s="45">
        <f t="shared" si="548"/>
        <v>0</v>
      </c>
      <c r="AA411" s="45">
        <f t="shared" si="548"/>
        <v>0</v>
      </c>
      <c r="AB411" s="45">
        <f t="shared" si="548"/>
        <v>0</v>
      </c>
      <c r="AC411" s="45">
        <f t="shared" si="548"/>
        <v>0</v>
      </c>
      <c r="AD411" s="45">
        <f t="shared" si="548"/>
        <v>0</v>
      </c>
      <c r="AE411" s="45">
        <f t="shared" si="548"/>
        <v>0</v>
      </c>
      <c r="AF411" s="45">
        <f t="shared" si="548"/>
        <v>0</v>
      </c>
      <c r="AG411" s="45">
        <f t="shared" si="548"/>
        <v>0</v>
      </c>
      <c r="AH411" s="45">
        <f t="shared" si="548"/>
        <v>0</v>
      </c>
      <c r="AI411" s="45">
        <f t="shared" si="548"/>
        <v>0</v>
      </c>
      <c r="AJ411" s="45">
        <f t="shared" si="548"/>
        <v>0</v>
      </c>
      <c r="AK411" s="45">
        <f t="shared" si="548"/>
        <v>0</v>
      </c>
      <c r="AL411" s="45">
        <f t="shared" si="548"/>
        <v>0</v>
      </c>
      <c r="AM411" s="45">
        <f t="shared" si="548"/>
        <v>0</v>
      </c>
      <c r="AN411" s="9"/>
      <c r="AO411" s="9"/>
      <c r="AP411" s="9"/>
      <c r="AQ411" s="9"/>
      <c r="AR411" s="9"/>
      <c r="AS411" s="9"/>
      <c r="AT411" s="9"/>
      <c r="AU411" s="9"/>
      <c r="AV411" s="9"/>
      <c r="AW411" s="9"/>
      <c r="AX411" s="9"/>
      <c r="AY411" s="9"/>
      <c r="AZ411" s="9"/>
      <c r="BA411" s="9"/>
      <c r="BB411" s="9"/>
      <c r="BC411" s="9"/>
      <c r="BD411" s="9"/>
      <c r="BE411" s="9"/>
      <c r="BF411" s="9"/>
      <c r="BG411" s="9"/>
      <c r="BH411" s="9"/>
    </row>
    <row r="412" spans="1:60" ht="19.5">
      <c r="A412" s="9"/>
      <c r="B412" s="9"/>
      <c r="C412" s="10" t="s">
        <v>83</v>
      </c>
      <c r="D412" s="160" t="str">
        <f t="shared" ref="D412" si="549">baseyear</f>
        <v>FY$24</v>
      </c>
      <c r="E412" s="11"/>
      <c r="F412" s="64"/>
      <c r="G412" s="9"/>
      <c r="H412" s="168">
        <f>J412+NPV(discountrate,K412:AM412)</f>
        <v>0</v>
      </c>
      <c r="I412" s="60"/>
      <c r="J412" s="65">
        <f>J410*J411</f>
        <v>0</v>
      </c>
      <c r="K412" s="65">
        <f t="shared" ref="K412" si="550">K410*K411</f>
        <v>0</v>
      </c>
      <c r="L412" s="65">
        <f t="shared" ref="L412" si="551">L410*L411</f>
        <v>0</v>
      </c>
      <c r="M412" s="65">
        <f t="shared" ref="M412" si="552">M410*M411</f>
        <v>0</v>
      </c>
      <c r="N412" s="65">
        <f t="shared" ref="N412" si="553">N410*N411</f>
        <v>0</v>
      </c>
      <c r="O412" s="65">
        <f t="shared" ref="O412" si="554">O410*O411</f>
        <v>0</v>
      </c>
      <c r="P412" s="65">
        <f t="shared" ref="P412" si="555">P410*P411</f>
        <v>0</v>
      </c>
      <c r="Q412" s="65">
        <f t="shared" ref="Q412" si="556">Q410*Q411</f>
        <v>0</v>
      </c>
      <c r="R412" s="65">
        <f t="shared" ref="R412" si="557">R410*R411</f>
        <v>0</v>
      </c>
      <c r="S412" s="65">
        <f t="shared" ref="S412" si="558">S410*S411</f>
        <v>0</v>
      </c>
      <c r="T412" s="65">
        <f t="shared" ref="T412" si="559">T410*T411</f>
        <v>0</v>
      </c>
      <c r="U412" s="65">
        <f t="shared" ref="U412" si="560">U410*U411</f>
        <v>0</v>
      </c>
      <c r="V412" s="65">
        <f t="shared" ref="V412" si="561">V410*V411</f>
        <v>0</v>
      </c>
      <c r="W412" s="65">
        <f t="shared" ref="W412" si="562">W410*W411</f>
        <v>0</v>
      </c>
      <c r="X412" s="65">
        <f t="shared" ref="X412" si="563">X410*X411</f>
        <v>0</v>
      </c>
      <c r="Y412" s="65">
        <f t="shared" ref="Y412" si="564">Y410*Y411</f>
        <v>0</v>
      </c>
      <c r="Z412" s="65">
        <f t="shared" ref="Z412" si="565">Z410*Z411</f>
        <v>0</v>
      </c>
      <c r="AA412" s="65">
        <f t="shared" ref="AA412" si="566">AA410*AA411</f>
        <v>0</v>
      </c>
      <c r="AB412" s="65">
        <f t="shared" ref="AB412" si="567">AB410*AB411</f>
        <v>0</v>
      </c>
      <c r="AC412" s="65">
        <f t="shared" ref="AC412" si="568">AC410*AC411</f>
        <v>0</v>
      </c>
      <c r="AD412" s="65">
        <f t="shared" ref="AD412" si="569">AD410*AD411</f>
        <v>0</v>
      </c>
      <c r="AE412" s="65">
        <f t="shared" ref="AE412" si="570">AE410*AE411</f>
        <v>0</v>
      </c>
      <c r="AF412" s="65">
        <f t="shared" ref="AF412" si="571">AF410*AF411</f>
        <v>0</v>
      </c>
      <c r="AG412" s="65">
        <f t="shared" ref="AG412" si="572">AG410*AG411</f>
        <v>0</v>
      </c>
      <c r="AH412" s="65">
        <f t="shared" ref="AH412" si="573">AH410*AH411</f>
        <v>0</v>
      </c>
      <c r="AI412" s="65">
        <f t="shared" ref="AI412" si="574">AI410*AI411</f>
        <v>0</v>
      </c>
      <c r="AJ412" s="65">
        <f t="shared" ref="AJ412" si="575">AJ410*AJ411</f>
        <v>0</v>
      </c>
      <c r="AK412" s="65">
        <f t="shared" ref="AK412" si="576">AK410*AK411</f>
        <v>0</v>
      </c>
      <c r="AL412" s="65">
        <f t="shared" ref="AL412" si="577">AL410*AL411</f>
        <v>0</v>
      </c>
      <c r="AM412" s="65">
        <f t="shared" ref="AM412" si="578">AM410*AM411</f>
        <v>0</v>
      </c>
      <c r="AN412" s="62"/>
      <c r="AO412" s="62"/>
      <c r="AP412" s="62"/>
      <c r="AQ412" s="62"/>
      <c r="AR412" s="62"/>
      <c r="AS412" s="62"/>
      <c r="AT412" s="62"/>
      <c r="AU412" s="62"/>
      <c r="AV412" s="62"/>
      <c r="AW412" s="62"/>
      <c r="AX412" s="62"/>
      <c r="AY412" s="62"/>
      <c r="AZ412" s="62"/>
      <c r="BA412" s="62"/>
      <c r="BB412" s="62"/>
      <c r="BC412" s="62"/>
      <c r="BD412" s="62"/>
      <c r="BE412" s="23"/>
      <c r="BF412" s="23"/>
      <c r="BG412" s="23"/>
      <c r="BH412" s="23"/>
    </row>
    <row r="413" spans="1:60" ht="19.5">
      <c r="A413" s="9"/>
      <c r="B413" s="9"/>
      <c r="C413" s="53"/>
      <c r="D413" s="16"/>
      <c r="E413" s="9"/>
      <c r="F413" s="34"/>
      <c r="G413" s="9"/>
      <c r="H413" s="170"/>
      <c r="I413" s="60"/>
      <c r="J413" s="61"/>
      <c r="K413" s="61"/>
      <c r="L413" s="61"/>
      <c r="M413" s="61"/>
      <c r="N413" s="61"/>
      <c r="O413" s="61"/>
      <c r="P413" s="61"/>
      <c r="Q413" s="61"/>
      <c r="R413" s="61"/>
      <c r="S413" s="61"/>
      <c r="T413" s="61"/>
      <c r="U413" s="61"/>
      <c r="V413" s="61"/>
      <c r="W413" s="61"/>
      <c r="X413" s="61"/>
      <c r="Y413" s="61"/>
      <c r="Z413" s="61"/>
      <c r="AA413" s="61"/>
      <c r="AB413" s="61"/>
      <c r="AC413" s="61"/>
      <c r="AD413" s="61"/>
      <c r="AE413" s="61"/>
      <c r="AF413" s="61"/>
      <c r="AG413" s="61"/>
      <c r="AH413" s="61"/>
      <c r="AI413" s="61"/>
      <c r="AJ413" s="61"/>
      <c r="AK413" s="61"/>
      <c r="AL413" s="61"/>
      <c r="AM413" s="61"/>
      <c r="AN413" s="62"/>
      <c r="AO413" s="62"/>
      <c r="AP413" s="62"/>
      <c r="AQ413" s="62"/>
      <c r="AR413" s="62"/>
      <c r="AS413" s="62"/>
      <c r="AT413" s="62"/>
      <c r="AU413" s="62"/>
      <c r="AV413" s="62"/>
      <c r="AW413" s="62"/>
      <c r="AX413" s="62"/>
      <c r="AY413" s="62"/>
      <c r="AZ413" s="62"/>
      <c r="BA413" s="62"/>
      <c r="BB413" s="62"/>
      <c r="BC413" s="62"/>
      <c r="BD413" s="62"/>
      <c r="BE413" s="23"/>
      <c r="BF413" s="23"/>
      <c r="BG413" s="23"/>
      <c r="BH413" s="23"/>
    </row>
    <row r="414" spans="1:60" ht="19.5">
      <c r="A414" s="9"/>
      <c r="B414" s="9"/>
      <c r="C414" s="53"/>
      <c r="D414" s="16"/>
      <c r="E414" s="9"/>
      <c r="F414" s="34"/>
      <c r="G414" s="9"/>
      <c r="H414" s="170"/>
      <c r="I414" s="60"/>
      <c r="J414" s="61"/>
      <c r="K414" s="61"/>
      <c r="L414" s="61"/>
      <c r="M414" s="61"/>
      <c r="N414" s="61"/>
      <c r="O414" s="61"/>
      <c r="P414" s="61"/>
      <c r="Q414" s="61"/>
      <c r="R414" s="61"/>
      <c r="S414" s="61"/>
      <c r="T414" s="61"/>
      <c r="U414" s="61"/>
      <c r="V414" s="61"/>
      <c r="W414" s="61"/>
      <c r="X414" s="61"/>
      <c r="Y414" s="61"/>
      <c r="Z414" s="61"/>
      <c r="AA414" s="61"/>
      <c r="AB414" s="61"/>
      <c r="AC414" s="61"/>
      <c r="AD414" s="61"/>
      <c r="AE414" s="61"/>
      <c r="AF414" s="61"/>
      <c r="AG414" s="61"/>
      <c r="AH414" s="61"/>
      <c r="AI414" s="61"/>
      <c r="AJ414" s="61"/>
      <c r="AK414" s="61"/>
      <c r="AL414" s="61"/>
      <c r="AM414" s="61"/>
      <c r="AN414" s="62"/>
      <c r="AO414" s="62"/>
      <c r="AP414" s="62"/>
      <c r="AQ414" s="62"/>
      <c r="AR414" s="62"/>
      <c r="AS414" s="62"/>
      <c r="AT414" s="62"/>
      <c r="AU414" s="62"/>
      <c r="AV414" s="62"/>
      <c r="AW414" s="62"/>
      <c r="AX414" s="62"/>
      <c r="AY414" s="62"/>
      <c r="AZ414" s="62"/>
      <c r="BA414" s="62"/>
      <c r="BB414" s="62"/>
      <c r="BC414" s="62"/>
      <c r="BD414" s="62"/>
      <c r="BE414" s="23"/>
      <c r="BF414" s="23"/>
      <c r="BG414" s="23"/>
      <c r="BH414" s="23"/>
    </row>
    <row r="415" spans="1:60" ht="22">
      <c r="A415" s="9"/>
      <c r="B415" s="66" t="str">
        <f>aug1_name</f>
        <v>Augmentation 1 name</v>
      </c>
      <c r="D415" s="16"/>
      <c r="E415" s="9"/>
      <c r="F415" s="34"/>
      <c r="G415" s="9"/>
      <c r="H415" s="16"/>
      <c r="I415" s="9"/>
      <c r="J415" s="9"/>
      <c r="K415" s="9"/>
      <c r="L415" s="9"/>
      <c r="M415" s="9"/>
      <c r="N415" s="9"/>
      <c r="O415" s="9"/>
      <c r="P415" s="9"/>
      <c r="Q415" s="9"/>
      <c r="R415" s="9"/>
      <c r="S415" s="9"/>
      <c r="T415" s="9"/>
      <c r="U415" s="9"/>
      <c r="V415" s="9"/>
      <c r="W415" s="9"/>
      <c r="X415" s="9"/>
      <c r="Y415" s="9"/>
      <c r="Z415" s="9"/>
      <c r="AA415" s="9"/>
      <c r="AB415" s="9"/>
      <c r="AC415" s="9"/>
      <c r="AD415" s="9"/>
      <c r="AE415" s="9"/>
      <c r="AF415" s="9"/>
      <c r="AG415" s="9"/>
      <c r="AH415" s="9"/>
      <c r="AI415" s="9"/>
      <c r="AJ415" s="9"/>
      <c r="AK415" s="9"/>
      <c r="AL415" s="9"/>
      <c r="AM415" s="9"/>
      <c r="AN415" s="9"/>
      <c r="AO415" s="9"/>
      <c r="AP415" s="9"/>
      <c r="AQ415" s="9"/>
      <c r="AR415" s="9"/>
      <c r="AS415" s="9"/>
      <c r="AT415" s="9"/>
      <c r="AU415" s="9"/>
      <c r="AV415" s="9"/>
      <c r="AW415" s="9"/>
      <c r="AX415" s="9"/>
      <c r="AY415" s="9"/>
      <c r="AZ415" s="9"/>
      <c r="BA415" s="9"/>
      <c r="BB415" s="9"/>
      <c r="BC415" s="9"/>
      <c r="BD415" s="9"/>
      <c r="BE415" s="9"/>
      <c r="BF415" s="9"/>
      <c r="BG415" s="9"/>
      <c r="BH415" s="9"/>
    </row>
    <row r="416" spans="1:60">
      <c r="A416" s="9"/>
      <c r="B416" s="9"/>
      <c r="C416" s="9"/>
      <c r="D416" s="16"/>
      <c r="E416" s="9"/>
      <c r="F416" s="34"/>
      <c r="G416" s="9"/>
      <c r="H416" s="16"/>
      <c r="I416" s="9"/>
      <c r="J416" s="9"/>
      <c r="K416" s="9"/>
      <c r="L416" s="9"/>
      <c r="M416" s="9"/>
      <c r="N416" s="9"/>
      <c r="O416" s="9"/>
      <c r="P416" s="9"/>
      <c r="Q416" s="9"/>
      <c r="R416" s="9"/>
      <c r="S416" s="9"/>
      <c r="T416" s="9"/>
      <c r="U416" s="9"/>
      <c r="V416" s="9"/>
      <c r="W416" s="9"/>
      <c r="X416" s="9"/>
      <c r="Y416" s="9"/>
      <c r="Z416" s="9"/>
      <c r="AA416" s="9"/>
      <c r="AB416" s="9"/>
      <c r="AC416" s="9"/>
      <c r="AD416" s="9"/>
      <c r="AE416" s="9"/>
      <c r="AF416" s="9"/>
      <c r="AG416" s="9"/>
      <c r="AH416" s="9"/>
      <c r="AI416" s="9"/>
      <c r="AJ416" s="9"/>
      <c r="AK416" s="9"/>
      <c r="AL416" s="9"/>
      <c r="AM416" s="9"/>
      <c r="AN416" s="9"/>
      <c r="AO416" s="9"/>
      <c r="AP416" s="9"/>
      <c r="AQ416" s="9"/>
      <c r="AR416" s="9"/>
      <c r="AS416" s="9"/>
      <c r="AT416" s="9"/>
      <c r="AU416" s="9"/>
      <c r="AV416" s="9"/>
      <c r="AW416" s="9"/>
      <c r="AX416" s="9"/>
      <c r="AY416" s="9"/>
      <c r="AZ416" s="9"/>
      <c r="BA416" s="9"/>
      <c r="BB416" s="9"/>
      <c r="BC416" s="9"/>
      <c r="BD416" s="9"/>
      <c r="BE416" s="9"/>
      <c r="BF416" s="9"/>
      <c r="BG416" s="9"/>
      <c r="BH416" s="9"/>
    </row>
    <row r="417" spans="1:60">
      <c r="A417" s="9"/>
      <c r="B417" s="9"/>
      <c r="C417" s="9" t="s">
        <v>87</v>
      </c>
      <c r="D417" s="16" t="s">
        <v>80</v>
      </c>
      <c r="E417" s="9"/>
      <c r="F417" s="34"/>
      <c r="G417" s="9"/>
      <c r="H417" s="16"/>
      <c r="I417" s="9"/>
      <c r="J417" s="48">
        <f>J410</f>
        <v>0</v>
      </c>
      <c r="K417" s="45">
        <f t="shared" ref="K417:AM417" si="579">K410</f>
        <v>0</v>
      </c>
      <c r="L417" s="45">
        <f t="shared" si="579"/>
        <v>0</v>
      </c>
      <c r="M417" s="45">
        <f t="shared" si="579"/>
        <v>0</v>
      </c>
      <c r="N417" s="45">
        <f t="shared" si="579"/>
        <v>0</v>
      </c>
      <c r="O417" s="45">
        <f t="shared" si="579"/>
        <v>0</v>
      </c>
      <c r="P417" s="45">
        <f t="shared" si="579"/>
        <v>0</v>
      </c>
      <c r="Q417" s="45">
        <f t="shared" si="579"/>
        <v>0</v>
      </c>
      <c r="R417" s="45">
        <f t="shared" si="579"/>
        <v>0</v>
      </c>
      <c r="S417" s="45">
        <f t="shared" si="579"/>
        <v>0</v>
      </c>
      <c r="T417" s="45">
        <f t="shared" si="579"/>
        <v>0</v>
      </c>
      <c r="U417" s="45">
        <f t="shared" si="579"/>
        <v>0</v>
      </c>
      <c r="V417" s="45">
        <f t="shared" si="579"/>
        <v>0</v>
      </c>
      <c r="W417" s="45">
        <f t="shared" si="579"/>
        <v>0</v>
      </c>
      <c r="X417" s="45">
        <f t="shared" si="579"/>
        <v>0</v>
      </c>
      <c r="Y417" s="45">
        <f t="shared" si="579"/>
        <v>0</v>
      </c>
      <c r="Z417" s="45">
        <f t="shared" si="579"/>
        <v>0</v>
      </c>
      <c r="AA417" s="45">
        <f t="shared" si="579"/>
        <v>0</v>
      </c>
      <c r="AB417" s="45">
        <f t="shared" si="579"/>
        <v>0</v>
      </c>
      <c r="AC417" s="45">
        <f t="shared" si="579"/>
        <v>0</v>
      </c>
      <c r="AD417" s="45">
        <f t="shared" si="579"/>
        <v>0</v>
      </c>
      <c r="AE417" s="45">
        <f t="shared" si="579"/>
        <v>0</v>
      </c>
      <c r="AF417" s="45">
        <f t="shared" si="579"/>
        <v>0</v>
      </c>
      <c r="AG417" s="45">
        <f t="shared" si="579"/>
        <v>0</v>
      </c>
      <c r="AH417" s="45">
        <f t="shared" si="579"/>
        <v>0</v>
      </c>
      <c r="AI417" s="45">
        <f t="shared" si="579"/>
        <v>0</v>
      </c>
      <c r="AJ417" s="45">
        <f t="shared" si="579"/>
        <v>0</v>
      </c>
      <c r="AK417" s="45">
        <f t="shared" si="579"/>
        <v>0</v>
      </c>
      <c r="AL417" s="45">
        <f t="shared" si="579"/>
        <v>0</v>
      </c>
      <c r="AM417" s="45">
        <f t="shared" si="579"/>
        <v>0</v>
      </c>
      <c r="AN417" s="62"/>
      <c r="AO417" s="62"/>
      <c r="AP417" s="62"/>
      <c r="AQ417" s="62"/>
      <c r="AR417" s="62"/>
      <c r="AS417" s="62"/>
      <c r="AT417" s="62"/>
      <c r="AU417" s="62"/>
      <c r="AV417" s="62"/>
      <c r="AW417" s="62"/>
      <c r="AX417" s="62"/>
      <c r="AY417" s="62"/>
      <c r="AZ417" s="62"/>
      <c r="BA417" s="62"/>
      <c r="BB417" s="62"/>
      <c r="BC417" s="62"/>
      <c r="BD417" s="62"/>
      <c r="BE417" s="9"/>
      <c r="BF417" s="9"/>
      <c r="BG417" s="9"/>
      <c r="BH417" s="9"/>
    </row>
    <row r="418" spans="1:60">
      <c r="A418" s="9"/>
      <c r="B418" s="9"/>
      <c r="C418" s="67" t="str">
        <f>IF(D418=1, "ERROR build year before start year", "")</f>
        <v/>
      </c>
      <c r="D418" s="73" t="str">
        <f>IF(AND(J429&gt;0,-J421&lt;INDEX(leadtimes,MATCH($B415,augnames,0))), 1, "flag")</f>
        <v>flag</v>
      </c>
      <c r="E418" s="68"/>
      <c r="F418" s="69"/>
      <c r="G418" s="9"/>
      <c r="H418" s="16"/>
      <c r="I418" s="9"/>
      <c r="J418" s="9"/>
      <c r="K418" s="9"/>
      <c r="L418" s="9"/>
      <c r="M418" s="9"/>
      <c r="N418" s="9"/>
      <c r="O418" s="9"/>
      <c r="P418" s="9"/>
      <c r="Q418" s="9"/>
      <c r="R418" s="9"/>
      <c r="S418" s="9"/>
      <c r="T418" s="9"/>
      <c r="U418" s="9"/>
      <c r="V418" s="9"/>
      <c r="W418" s="9"/>
      <c r="X418" s="9"/>
      <c r="Y418" s="9"/>
      <c r="Z418" s="9"/>
      <c r="AA418" s="9"/>
      <c r="AB418" s="9"/>
      <c r="AC418" s="9"/>
      <c r="AD418" s="9"/>
      <c r="AE418" s="9"/>
      <c r="AF418" s="9"/>
      <c r="AG418" s="9"/>
      <c r="AH418" s="9"/>
      <c r="AI418" s="9"/>
      <c r="AJ418" s="9"/>
      <c r="AK418" s="9"/>
      <c r="AL418" s="9"/>
      <c r="AM418" s="9"/>
      <c r="AN418" s="9"/>
      <c r="AO418" s="9"/>
      <c r="AP418" s="9"/>
      <c r="AQ418" s="9"/>
      <c r="AR418" s="9"/>
      <c r="AS418" s="9"/>
      <c r="AT418" s="9"/>
      <c r="AU418" s="9"/>
      <c r="AV418" s="9"/>
      <c r="AW418" s="9"/>
      <c r="AX418" s="9"/>
      <c r="AY418" s="9"/>
      <c r="AZ418" s="9"/>
      <c r="BA418" s="9"/>
      <c r="BB418" s="9"/>
      <c r="BC418" s="9"/>
      <c r="BD418" s="9"/>
      <c r="BE418" s="9"/>
      <c r="BF418" s="9"/>
      <c r="BG418" s="9"/>
      <c r="BH418" s="9"/>
    </row>
    <row r="419" spans="1:60">
      <c r="A419" s="9"/>
      <c r="B419" s="9"/>
      <c r="C419" s="70" t="s">
        <v>88</v>
      </c>
      <c r="D419" s="161"/>
      <c r="E419" s="70"/>
      <c r="F419" s="71"/>
      <c r="G419" s="70"/>
      <c r="H419" s="162"/>
      <c r="I419" s="72"/>
      <c r="J419" s="73">
        <f t="shared" ref="J419:AM419" si="580">IF(J417&gt;J397, 0, 1)</f>
        <v>1</v>
      </c>
      <c r="K419" s="73">
        <f t="shared" si="580"/>
        <v>1</v>
      </c>
      <c r="L419" s="73">
        <f t="shared" si="580"/>
        <v>1</v>
      </c>
      <c r="M419" s="73">
        <f t="shared" si="580"/>
        <v>1</v>
      </c>
      <c r="N419" s="73">
        <f t="shared" si="580"/>
        <v>1</v>
      </c>
      <c r="O419" s="73">
        <f t="shared" si="580"/>
        <v>1</v>
      </c>
      <c r="P419" s="73">
        <f t="shared" si="580"/>
        <v>1</v>
      </c>
      <c r="Q419" s="73">
        <f t="shared" si="580"/>
        <v>1</v>
      </c>
      <c r="R419" s="73">
        <f t="shared" si="580"/>
        <v>1</v>
      </c>
      <c r="S419" s="73">
        <f t="shared" si="580"/>
        <v>1</v>
      </c>
      <c r="T419" s="73">
        <f t="shared" si="580"/>
        <v>1</v>
      </c>
      <c r="U419" s="73">
        <f t="shared" si="580"/>
        <v>1</v>
      </c>
      <c r="V419" s="73">
        <f t="shared" si="580"/>
        <v>1</v>
      </c>
      <c r="W419" s="73">
        <f t="shared" si="580"/>
        <v>1</v>
      </c>
      <c r="X419" s="73">
        <f t="shared" si="580"/>
        <v>1</v>
      </c>
      <c r="Y419" s="73">
        <f t="shared" si="580"/>
        <v>1</v>
      </c>
      <c r="Z419" s="73">
        <f t="shared" si="580"/>
        <v>1</v>
      </c>
      <c r="AA419" s="73">
        <f t="shared" si="580"/>
        <v>1</v>
      </c>
      <c r="AB419" s="73">
        <f t="shared" si="580"/>
        <v>1</v>
      </c>
      <c r="AC419" s="73">
        <f t="shared" si="580"/>
        <v>1</v>
      </c>
      <c r="AD419" s="73">
        <f t="shared" si="580"/>
        <v>1</v>
      </c>
      <c r="AE419" s="73">
        <f t="shared" si="580"/>
        <v>1</v>
      </c>
      <c r="AF419" s="73">
        <f t="shared" si="580"/>
        <v>1</v>
      </c>
      <c r="AG419" s="73">
        <f t="shared" si="580"/>
        <v>1</v>
      </c>
      <c r="AH419" s="73">
        <f t="shared" si="580"/>
        <v>1</v>
      </c>
      <c r="AI419" s="73">
        <f t="shared" si="580"/>
        <v>1</v>
      </c>
      <c r="AJ419" s="73">
        <f t="shared" si="580"/>
        <v>1</v>
      </c>
      <c r="AK419" s="73">
        <f t="shared" si="580"/>
        <v>1</v>
      </c>
      <c r="AL419" s="73">
        <f t="shared" si="580"/>
        <v>1</v>
      </c>
      <c r="AM419" s="73">
        <f t="shared" si="580"/>
        <v>1</v>
      </c>
      <c r="AN419" s="73"/>
      <c r="AO419" s="73"/>
      <c r="AP419" s="73"/>
      <c r="AQ419" s="73"/>
      <c r="AR419" s="73"/>
      <c r="AS419" s="73"/>
      <c r="AT419" s="73"/>
      <c r="AU419" s="73"/>
      <c r="AV419" s="73"/>
      <c r="AW419" s="73"/>
      <c r="AX419" s="73"/>
      <c r="AY419" s="73"/>
      <c r="AZ419" s="73"/>
      <c r="BA419" s="73"/>
      <c r="BB419" s="73"/>
      <c r="BC419" s="73"/>
      <c r="BD419" s="73"/>
      <c r="BE419" s="73"/>
      <c r="BF419" s="73"/>
      <c r="BG419" s="73"/>
      <c r="BH419" s="73"/>
    </row>
    <row r="420" spans="1:60">
      <c r="A420" s="9"/>
      <c r="B420" s="9"/>
      <c r="C420" s="70" t="s">
        <v>89</v>
      </c>
      <c r="D420" s="161"/>
      <c r="E420" s="70"/>
      <c r="F420" s="71"/>
      <c r="G420" s="70"/>
      <c r="H420" s="162"/>
      <c r="I420" s="72"/>
      <c r="J420" s="74">
        <f>IF(SUM($J419:J419)=0,0,1)</f>
        <v>1</v>
      </c>
      <c r="K420" s="74">
        <f>IF(SUM($J419:K419)=0,0,1)</f>
        <v>1</v>
      </c>
      <c r="L420" s="74">
        <f>IF(SUM($J419:L419)=0,0,1)</f>
        <v>1</v>
      </c>
      <c r="M420" s="74">
        <f>IF(SUM($J419:M419)=0,0,1)</f>
        <v>1</v>
      </c>
      <c r="N420" s="74">
        <f>IF(SUM($J419:N419)=0,0,1)</f>
        <v>1</v>
      </c>
      <c r="O420" s="74">
        <f>IF(SUM($J419:O419)=0,0,1)</f>
        <v>1</v>
      </c>
      <c r="P420" s="74">
        <f>IF(SUM($J419:P419)=0,0,1)</f>
        <v>1</v>
      </c>
      <c r="Q420" s="74">
        <f>IF(SUM($J419:Q419)=0,0,1)</f>
        <v>1</v>
      </c>
      <c r="R420" s="74">
        <f>IF(SUM($J419:R419)=0,0,1)</f>
        <v>1</v>
      </c>
      <c r="S420" s="74">
        <f>IF(SUM($J419:S419)=0,0,1)</f>
        <v>1</v>
      </c>
      <c r="T420" s="74">
        <f>IF(SUM($J419:T419)=0,0,1)</f>
        <v>1</v>
      </c>
      <c r="U420" s="74">
        <f>IF(SUM($J419:U419)=0,0,1)</f>
        <v>1</v>
      </c>
      <c r="V420" s="74">
        <f>IF(SUM($J419:V419)=0,0,1)</f>
        <v>1</v>
      </c>
      <c r="W420" s="74">
        <f>IF(SUM($J419:W419)=0,0,1)</f>
        <v>1</v>
      </c>
      <c r="X420" s="74">
        <f>IF(SUM($J419:X419)=0,0,1)</f>
        <v>1</v>
      </c>
      <c r="Y420" s="74">
        <f>IF(SUM($J419:Y419)=0,0,1)</f>
        <v>1</v>
      </c>
      <c r="Z420" s="74">
        <f>IF(SUM($J419:Z419)=0,0,1)</f>
        <v>1</v>
      </c>
      <c r="AA420" s="74">
        <f>IF(SUM($J419:AA419)=0,0,1)</f>
        <v>1</v>
      </c>
      <c r="AB420" s="74">
        <f>IF(SUM($J419:AB419)=0,0,1)</f>
        <v>1</v>
      </c>
      <c r="AC420" s="74">
        <f>IF(SUM($J419:AC419)=0,0,1)</f>
        <v>1</v>
      </c>
      <c r="AD420" s="74">
        <f>IF(SUM($J419:AD419)=0,0,1)</f>
        <v>1</v>
      </c>
      <c r="AE420" s="74">
        <f>IF(SUM($J419:AE419)=0,0,1)</f>
        <v>1</v>
      </c>
      <c r="AF420" s="74">
        <f>IF(SUM($J419:AF419)=0,0,1)</f>
        <v>1</v>
      </c>
      <c r="AG420" s="74">
        <f>IF(SUM($J419:AG419)=0,0,1)</f>
        <v>1</v>
      </c>
      <c r="AH420" s="74">
        <f>IF(SUM($J419:AH419)=0,0,1)</f>
        <v>1</v>
      </c>
      <c r="AI420" s="74">
        <f>IF(SUM($J419:AI419)=0,0,1)</f>
        <v>1</v>
      </c>
      <c r="AJ420" s="74">
        <f>IF(SUM($J419:AJ419)=0,0,1)</f>
        <v>1</v>
      </c>
      <c r="AK420" s="74">
        <f>IF(SUM($J419:AK419)=0,0,1)</f>
        <v>1</v>
      </c>
      <c r="AL420" s="74">
        <f>IF(SUM($J419:AL419)=0,0,1)</f>
        <v>1</v>
      </c>
      <c r="AM420" s="74">
        <f>IF(SUM($J419:AM419)=0,0,1)</f>
        <v>1</v>
      </c>
      <c r="AN420" s="74"/>
      <c r="AO420" s="74"/>
      <c r="AP420" s="74"/>
      <c r="AQ420" s="74"/>
      <c r="AR420" s="74"/>
      <c r="AS420" s="74"/>
      <c r="AT420" s="74"/>
      <c r="AU420" s="74"/>
      <c r="AV420" s="74"/>
      <c r="AW420" s="74"/>
      <c r="AX420" s="74"/>
      <c r="AY420" s="74"/>
      <c r="AZ420" s="74"/>
      <c r="BA420" s="74"/>
      <c r="BB420" s="74"/>
      <c r="BC420" s="74"/>
      <c r="BD420" s="74"/>
      <c r="BE420" s="75"/>
      <c r="BF420" s="75"/>
      <c r="BG420" s="75"/>
      <c r="BH420" s="75"/>
    </row>
    <row r="421" spans="1:60">
      <c r="A421" s="9"/>
      <c r="B421" s="9"/>
      <c r="C421" s="70" t="s">
        <v>90</v>
      </c>
      <c r="D421" s="161"/>
      <c r="E421" s="70"/>
      <c r="F421" s="71"/>
      <c r="G421" s="70"/>
      <c r="H421" s="162"/>
      <c r="I421" s="72"/>
      <c r="J421" s="74">
        <f t="shared" ref="J421" si="581">IF($AM420=0,0,IF(AND(J420=0,J419=0),K421-1,0))</f>
        <v>0</v>
      </c>
      <c r="K421" s="74">
        <f t="shared" ref="K421" si="582">IF($AM420=0,0,IF(AND(K420=0,K419=0),L421-1,0))</f>
        <v>0</v>
      </c>
      <c r="L421" s="74">
        <f t="shared" ref="L421" si="583">IF($AM420=0,0,IF(AND(L420=0,L419=0),M421-1,0))</f>
        <v>0</v>
      </c>
      <c r="M421" s="74">
        <f t="shared" ref="M421" si="584">IF($AM420=0,0,IF(AND(M420=0,M419=0),N421-1,0))</f>
        <v>0</v>
      </c>
      <c r="N421" s="74">
        <f t="shared" ref="N421" si="585">IF($AM420=0,0,IF(AND(N420=0,N419=0),O421-1,0))</f>
        <v>0</v>
      </c>
      <c r="O421" s="74">
        <f t="shared" ref="O421" si="586">IF($AM420=0,0,IF(AND(O420=0,O419=0),P421-1,0))</f>
        <v>0</v>
      </c>
      <c r="P421" s="74">
        <f t="shared" ref="P421" si="587">IF($AM420=0,0,IF(AND(P420=0,P419=0),Q421-1,0))</f>
        <v>0</v>
      </c>
      <c r="Q421" s="74">
        <f t="shared" ref="Q421" si="588">IF($AM420=0,0,IF(AND(Q420=0,Q419=0),R421-1,0))</f>
        <v>0</v>
      </c>
      <c r="R421" s="74">
        <f t="shared" ref="R421" si="589">IF($AM420=0,0,IF(AND(R420=0,R419=0),S421-1,0))</f>
        <v>0</v>
      </c>
      <c r="S421" s="74">
        <f t="shared" ref="S421" si="590">IF($AM420=0,0,IF(AND(S420=0,S419=0),T421-1,0))</f>
        <v>0</v>
      </c>
      <c r="T421" s="74">
        <f t="shared" ref="T421" si="591">IF($AM420=0,0,IF(AND(T420=0,T419=0),U421-1,0))</f>
        <v>0</v>
      </c>
      <c r="U421" s="74">
        <f t="shared" ref="U421" si="592">IF($AM420=0,0,IF(AND(U420=0,U419=0),V421-1,0))</f>
        <v>0</v>
      </c>
      <c r="V421" s="74">
        <f t="shared" ref="V421" si="593">IF($AM420=0,0,IF(AND(V420=0,V419=0),W421-1,0))</f>
        <v>0</v>
      </c>
      <c r="W421" s="74">
        <f t="shared" ref="W421" si="594">IF($AM420=0,0,IF(AND(W420=0,W419=0),X421-1,0))</f>
        <v>0</v>
      </c>
      <c r="X421" s="74">
        <f t="shared" ref="X421" si="595">IF($AM420=0,0,IF(AND(X420=0,X419=0),Y421-1,0))</f>
        <v>0</v>
      </c>
      <c r="Y421" s="74">
        <f t="shared" ref="Y421" si="596">IF($AM420=0,0,IF(AND(Y420=0,Y419=0),Z421-1,0))</f>
        <v>0</v>
      </c>
      <c r="Z421" s="74">
        <f t="shared" ref="Z421" si="597">IF($AM420=0,0,IF(AND(Z420=0,Z419=0),AA421-1,0))</f>
        <v>0</v>
      </c>
      <c r="AA421" s="74">
        <f t="shared" ref="AA421" si="598">IF($AM420=0,0,IF(AND(AA420=0,AA419=0),AB421-1,0))</f>
        <v>0</v>
      </c>
      <c r="AB421" s="74">
        <f t="shared" ref="AB421" si="599">IF($AM420=0,0,IF(AND(AB420=0,AB419=0),AC421-1,0))</f>
        <v>0</v>
      </c>
      <c r="AC421" s="74">
        <f t="shared" ref="AC421" si="600">IF($AM420=0,0,IF(AND(AC420=0,AC419=0),AD421-1,0))</f>
        <v>0</v>
      </c>
      <c r="AD421" s="74">
        <f t="shared" ref="AD421" si="601">IF($AM420=0,0,IF(AND(AD420=0,AD419=0),AE421-1,0))</f>
        <v>0</v>
      </c>
      <c r="AE421" s="74">
        <f t="shared" ref="AE421" si="602">IF($AM420=0,0,IF(AND(AE420=0,AE419=0),AF421-1,0))</f>
        <v>0</v>
      </c>
      <c r="AF421" s="74">
        <f t="shared" ref="AF421" si="603">IF($AM420=0,0,IF(AND(AF420=0,AF419=0),AG421-1,0))</f>
        <v>0</v>
      </c>
      <c r="AG421" s="74">
        <f t="shared" ref="AG421" si="604">IF($AM420=0,0,IF(AND(AG420=0,AG419=0),AH421-1,0))</f>
        <v>0</v>
      </c>
      <c r="AH421" s="74">
        <f t="shared" ref="AH421" si="605">IF($AM420=0,0,IF(AND(AH420=0,AH419=0),AI421-1,0))</f>
        <v>0</v>
      </c>
      <c r="AI421" s="74">
        <f t="shared" ref="AI421" si="606">IF($AM420=0,0,IF(AND(AI420=0,AI419=0),AJ421-1,0))</f>
        <v>0</v>
      </c>
      <c r="AJ421" s="74">
        <f t="shared" ref="AJ421" si="607">IF($AM420=0,0,IF(AND(AJ420=0,AJ419=0),AK421-1,0))</f>
        <v>0</v>
      </c>
      <c r="AK421" s="74">
        <f t="shared" ref="AK421" si="608">IF($AM420=0,0,IF(AND(AK420=0,AK419=0),AL421-1,0))</f>
        <v>0</v>
      </c>
      <c r="AL421" s="74">
        <f t="shared" ref="AL421" si="609">IF($AM420=0,0,IF(AND(AL420=0,AL419=0),AM421-1,0))</f>
        <v>0</v>
      </c>
      <c r="AM421" s="74">
        <f t="shared" ref="AM421" si="610">IF($AM420=0,0,IF(AND(AM420=0,AM419=0),AN421-1,0))</f>
        <v>0</v>
      </c>
      <c r="AN421" s="74"/>
      <c r="AO421" s="74"/>
      <c r="AP421" s="74"/>
      <c r="AQ421" s="74"/>
      <c r="AR421" s="74"/>
      <c r="AS421" s="74"/>
      <c r="AT421" s="74"/>
      <c r="AU421" s="74"/>
      <c r="AV421" s="74"/>
      <c r="AW421" s="74"/>
      <c r="AX421" s="74"/>
      <c r="AY421" s="74"/>
      <c r="AZ421" s="74"/>
      <c r="BA421" s="74"/>
      <c r="BB421" s="74"/>
      <c r="BC421" s="74"/>
      <c r="BD421" s="74"/>
      <c r="BE421" s="75"/>
      <c r="BF421" s="75"/>
      <c r="BG421" s="75"/>
      <c r="BH421" s="75"/>
    </row>
    <row r="422" spans="1:60">
      <c r="A422" s="9"/>
      <c r="B422" s="9"/>
      <c r="C422" s="70" t="s">
        <v>91</v>
      </c>
      <c r="D422" s="161"/>
      <c r="E422" s="70"/>
      <c r="F422" s="71"/>
      <c r="G422" s="70"/>
      <c r="H422" s="162"/>
      <c r="I422" s="72"/>
      <c r="J422" s="74">
        <f t="shared" ref="J422:AM422" si="611">IF(ABS(J421)=INDEX(leadtimes,MATCH($B415,augnames,0),1),1,0)</f>
        <v>1</v>
      </c>
      <c r="K422" s="74">
        <f t="shared" si="611"/>
        <v>1</v>
      </c>
      <c r="L422" s="74">
        <f t="shared" si="611"/>
        <v>1</v>
      </c>
      <c r="M422" s="74">
        <f t="shared" si="611"/>
        <v>1</v>
      </c>
      <c r="N422" s="74">
        <f t="shared" si="611"/>
        <v>1</v>
      </c>
      <c r="O422" s="74">
        <f t="shared" si="611"/>
        <v>1</v>
      </c>
      <c r="P422" s="74">
        <f t="shared" si="611"/>
        <v>1</v>
      </c>
      <c r="Q422" s="74">
        <f t="shared" si="611"/>
        <v>1</v>
      </c>
      <c r="R422" s="74">
        <f t="shared" si="611"/>
        <v>1</v>
      </c>
      <c r="S422" s="74">
        <f t="shared" si="611"/>
        <v>1</v>
      </c>
      <c r="T422" s="74">
        <f t="shared" si="611"/>
        <v>1</v>
      </c>
      <c r="U422" s="74">
        <f t="shared" si="611"/>
        <v>1</v>
      </c>
      <c r="V422" s="74">
        <f t="shared" si="611"/>
        <v>1</v>
      </c>
      <c r="W422" s="74">
        <f t="shared" si="611"/>
        <v>1</v>
      </c>
      <c r="X422" s="74">
        <f t="shared" si="611"/>
        <v>1</v>
      </c>
      <c r="Y422" s="74">
        <f t="shared" si="611"/>
        <v>1</v>
      </c>
      <c r="Z422" s="74">
        <f t="shared" si="611"/>
        <v>1</v>
      </c>
      <c r="AA422" s="74">
        <f t="shared" si="611"/>
        <v>1</v>
      </c>
      <c r="AB422" s="74">
        <f t="shared" si="611"/>
        <v>1</v>
      </c>
      <c r="AC422" s="74">
        <f t="shared" si="611"/>
        <v>1</v>
      </c>
      <c r="AD422" s="74">
        <f t="shared" si="611"/>
        <v>1</v>
      </c>
      <c r="AE422" s="74">
        <f t="shared" si="611"/>
        <v>1</v>
      </c>
      <c r="AF422" s="74">
        <f t="shared" si="611"/>
        <v>1</v>
      </c>
      <c r="AG422" s="74">
        <f t="shared" si="611"/>
        <v>1</v>
      </c>
      <c r="AH422" s="74">
        <f t="shared" si="611"/>
        <v>1</v>
      </c>
      <c r="AI422" s="74">
        <f t="shared" si="611"/>
        <v>1</v>
      </c>
      <c r="AJ422" s="74">
        <f t="shared" si="611"/>
        <v>1</v>
      </c>
      <c r="AK422" s="74">
        <f t="shared" si="611"/>
        <v>1</v>
      </c>
      <c r="AL422" s="74">
        <f t="shared" si="611"/>
        <v>1</v>
      </c>
      <c r="AM422" s="74">
        <f t="shared" si="611"/>
        <v>1</v>
      </c>
      <c r="AN422" s="74"/>
      <c r="AO422" s="74"/>
      <c r="AP422" s="74"/>
      <c r="AQ422" s="74"/>
      <c r="AR422" s="74"/>
      <c r="AS422" s="74"/>
      <c r="AT422" s="74"/>
      <c r="AU422" s="74"/>
      <c r="AV422" s="74"/>
      <c r="AW422" s="74"/>
      <c r="AX422" s="74"/>
      <c r="AY422" s="74"/>
      <c r="AZ422" s="74"/>
      <c r="BA422" s="74"/>
      <c r="BB422" s="74"/>
      <c r="BC422" s="74"/>
      <c r="BD422" s="74"/>
      <c r="BE422" s="75"/>
      <c r="BF422" s="75"/>
      <c r="BG422" s="75"/>
      <c r="BH422" s="75"/>
    </row>
    <row r="423" spans="1:60">
      <c r="A423" s="9"/>
      <c r="B423" s="9"/>
      <c r="C423" s="70" t="s">
        <v>92</v>
      </c>
      <c r="D423" s="161"/>
      <c r="E423" s="70"/>
      <c r="F423" s="71"/>
      <c r="G423" s="70"/>
      <c r="H423" s="162"/>
      <c r="I423" s="72"/>
      <c r="J423" s="74">
        <f>IF(SUM($J422:J422)=1,1,0)+I423</f>
        <v>1</v>
      </c>
      <c r="K423" s="74">
        <f>IF(SUM($J422:K422)=1,1,0)+J423</f>
        <v>1</v>
      </c>
      <c r="L423" s="74">
        <f>IF(SUM($J422:L422)=1,1,0)+K423</f>
        <v>1</v>
      </c>
      <c r="M423" s="74">
        <f>IF(SUM($J422:M422)=1,1,0)+L423</f>
        <v>1</v>
      </c>
      <c r="N423" s="74">
        <f>IF(SUM($J422:N422)=1,1,0)+M423</f>
        <v>1</v>
      </c>
      <c r="O423" s="74">
        <f>IF(SUM($J422:O422)=1,1,0)+N423</f>
        <v>1</v>
      </c>
      <c r="P423" s="74">
        <f>IF(SUM($J422:P422)=1,1,0)+O423</f>
        <v>1</v>
      </c>
      <c r="Q423" s="74">
        <f>IF(SUM($J422:Q422)=1,1,0)+P423</f>
        <v>1</v>
      </c>
      <c r="R423" s="74">
        <f>IF(SUM($J422:R422)=1,1,0)+Q423</f>
        <v>1</v>
      </c>
      <c r="S423" s="74">
        <f>IF(SUM($J422:S422)=1,1,0)+R423</f>
        <v>1</v>
      </c>
      <c r="T423" s="74">
        <f>IF(SUM($J422:T422)=1,1,0)+S423</f>
        <v>1</v>
      </c>
      <c r="U423" s="74">
        <f>IF(SUM($J422:U422)=1,1,0)+T423</f>
        <v>1</v>
      </c>
      <c r="V423" s="74">
        <f>IF(SUM($J422:V422)=1,1,0)+U423</f>
        <v>1</v>
      </c>
      <c r="W423" s="74">
        <f>IF(SUM($J422:W422)=1,1,0)+V423</f>
        <v>1</v>
      </c>
      <c r="X423" s="74">
        <f>IF(SUM($J422:X422)=1,1,0)+W423</f>
        <v>1</v>
      </c>
      <c r="Y423" s="74">
        <f>IF(SUM($J422:Y422)=1,1,0)+X423</f>
        <v>1</v>
      </c>
      <c r="Z423" s="74">
        <f>IF(SUM($J422:Z422)=1,1,0)+Y423</f>
        <v>1</v>
      </c>
      <c r="AA423" s="74">
        <f>IF(SUM($J422:AA422)=1,1,0)+Z423</f>
        <v>1</v>
      </c>
      <c r="AB423" s="74">
        <f>IF(SUM($J422:AB422)=1,1,0)+AA423</f>
        <v>1</v>
      </c>
      <c r="AC423" s="74">
        <f>IF(SUM($J422:AC422)=1,1,0)+AB423</f>
        <v>1</v>
      </c>
      <c r="AD423" s="74">
        <f>IF(SUM($J422:AD422)=1,1,0)+AC423</f>
        <v>1</v>
      </c>
      <c r="AE423" s="74">
        <f>IF(SUM($J422:AE422)=1,1,0)+AD423</f>
        <v>1</v>
      </c>
      <c r="AF423" s="74">
        <f>IF(SUM($J422:AF422)=1,1,0)+AE423</f>
        <v>1</v>
      </c>
      <c r="AG423" s="74">
        <f>IF(SUM($J422:AG422)=1,1,0)+AF423</f>
        <v>1</v>
      </c>
      <c r="AH423" s="74">
        <f>IF(SUM($J422:AH422)=1,1,0)+AG423</f>
        <v>1</v>
      </c>
      <c r="AI423" s="74">
        <f>IF(SUM($J422:AI422)=1,1,0)+AH423</f>
        <v>1</v>
      </c>
      <c r="AJ423" s="74">
        <f>IF(SUM($J422:AJ422)=1,1,0)+AI423</f>
        <v>1</v>
      </c>
      <c r="AK423" s="74">
        <f>IF(SUM($J422:AK422)=1,1,0)+AJ423</f>
        <v>1</v>
      </c>
      <c r="AL423" s="74">
        <f>IF(SUM($J422:AL422)=1,1,0)+AK423</f>
        <v>1</v>
      </c>
      <c r="AM423" s="74">
        <f>IF(SUM($J422:AM422)=1,1,0)+AL423</f>
        <v>1</v>
      </c>
      <c r="AN423" s="74"/>
      <c r="AO423" s="74"/>
      <c r="AP423" s="74"/>
      <c r="AQ423" s="74"/>
      <c r="AR423" s="74"/>
      <c r="AS423" s="74"/>
      <c r="AT423" s="74"/>
      <c r="AU423" s="74"/>
      <c r="AV423" s="74"/>
      <c r="AW423" s="74"/>
      <c r="AX423" s="74"/>
      <c r="AY423" s="74"/>
      <c r="AZ423" s="74"/>
      <c r="BA423" s="74"/>
      <c r="BB423" s="74"/>
      <c r="BC423" s="74"/>
      <c r="BD423" s="74"/>
      <c r="BE423" s="75"/>
      <c r="BF423" s="75"/>
      <c r="BG423" s="75"/>
      <c r="BH423" s="75"/>
    </row>
    <row r="424" spans="1:60" ht="15.65" customHeight="1">
      <c r="A424" s="9"/>
      <c r="B424" s="9"/>
      <c r="C424" s="70" t="s">
        <v>93</v>
      </c>
      <c r="D424" s="162"/>
      <c r="E424" s="72"/>
      <c r="F424" s="76"/>
      <c r="G424" s="72"/>
      <c r="H424" s="162"/>
      <c r="I424" s="72"/>
      <c r="J424" s="73">
        <f>SUM($J419:J419)</f>
        <v>1</v>
      </c>
      <c r="K424" s="73">
        <f>SUM($J419:K419)</f>
        <v>2</v>
      </c>
      <c r="L424" s="73">
        <f>SUM($J419:L419)</f>
        <v>3</v>
      </c>
      <c r="M424" s="73">
        <f>SUM($J419:M419)</f>
        <v>4</v>
      </c>
      <c r="N424" s="73">
        <f>SUM($J419:N419)</f>
        <v>5</v>
      </c>
      <c r="O424" s="73">
        <f>SUM($J419:O419)</f>
        <v>6</v>
      </c>
      <c r="P424" s="73">
        <f>SUM($J419:P419)</f>
        <v>7</v>
      </c>
      <c r="Q424" s="73">
        <f>SUM($J419:Q419)</f>
        <v>8</v>
      </c>
      <c r="R424" s="73">
        <f>SUM($J419:R419)</f>
        <v>9</v>
      </c>
      <c r="S424" s="73">
        <f>SUM($J419:S419)</f>
        <v>10</v>
      </c>
      <c r="T424" s="73">
        <f>SUM($J419:T419)</f>
        <v>11</v>
      </c>
      <c r="U424" s="73">
        <f>SUM($J419:U419)</f>
        <v>12</v>
      </c>
      <c r="V424" s="73">
        <f>SUM($J419:V419)</f>
        <v>13</v>
      </c>
      <c r="W424" s="73">
        <f>SUM($J419:W419)</f>
        <v>14</v>
      </c>
      <c r="X424" s="73">
        <f>SUM($J419:X419)</f>
        <v>15</v>
      </c>
      <c r="Y424" s="73">
        <f>SUM($J419:Y419)</f>
        <v>16</v>
      </c>
      <c r="Z424" s="73">
        <f>SUM($J419:Z419)</f>
        <v>17</v>
      </c>
      <c r="AA424" s="73">
        <f>SUM($J419:AA419)</f>
        <v>18</v>
      </c>
      <c r="AB424" s="73">
        <f>SUM($J419:AB419)</f>
        <v>19</v>
      </c>
      <c r="AC424" s="73">
        <f>SUM($J419:AC419)</f>
        <v>20</v>
      </c>
      <c r="AD424" s="73">
        <f>SUM($J419:AD419)</f>
        <v>21</v>
      </c>
      <c r="AE424" s="73">
        <f>SUM($J419:AE419)</f>
        <v>22</v>
      </c>
      <c r="AF424" s="73">
        <f>SUM($J419:AF419)</f>
        <v>23</v>
      </c>
      <c r="AG424" s="73">
        <f>SUM($J419:AG419)</f>
        <v>24</v>
      </c>
      <c r="AH424" s="73">
        <f>SUM($J419:AH419)</f>
        <v>25</v>
      </c>
      <c r="AI424" s="73">
        <f>SUM($J419:AI419)</f>
        <v>26</v>
      </c>
      <c r="AJ424" s="73">
        <f>SUM($J419:AJ419)</f>
        <v>27</v>
      </c>
      <c r="AK424" s="73">
        <f>SUM($J419:AK419)</f>
        <v>28</v>
      </c>
      <c r="AL424" s="73">
        <f>SUM($J419:AL419)</f>
        <v>29</v>
      </c>
      <c r="AM424" s="73">
        <f>SUM($J419:AM419)</f>
        <v>30</v>
      </c>
      <c r="AN424" s="73"/>
      <c r="AO424" s="73"/>
      <c r="AP424" s="73"/>
      <c r="AQ424" s="73"/>
      <c r="AR424" s="73"/>
      <c r="AS424" s="73"/>
      <c r="AT424" s="73"/>
      <c r="AU424" s="73"/>
      <c r="AV424" s="73"/>
      <c r="AW424" s="73"/>
      <c r="AX424" s="73"/>
      <c r="AY424" s="73"/>
      <c r="AZ424" s="73"/>
      <c r="BA424" s="73"/>
      <c r="BB424" s="73"/>
      <c r="BC424" s="73"/>
      <c r="BD424" s="73"/>
      <c r="BE424" s="73"/>
      <c r="BF424" s="73"/>
      <c r="BG424" s="73"/>
      <c r="BH424" s="73"/>
    </row>
    <row r="425" spans="1:60" ht="15.65" customHeight="1">
      <c r="A425" s="9"/>
      <c r="B425" s="9"/>
      <c r="C425" s="70" t="s">
        <v>94</v>
      </c>
      <c r="D425" s="162"/>
      <c r="E425" s="72"/>
      <c r="F425" s="76"/>
      <c r="G425" s="72"/>
      <c r="H425" s="162"/>
      <c r="I425" s="72"/>
      <c r="J425" s="73">
        <f t="shared" ref="J425:AM425" si="612">IF(J424&gt;INDEX(assetlives, MATCH($B415, augnames, 0)), 0, 1)</f>
        <v>0</v>
      </c>
      <c r="K425" s="73">
        <f t="shared" si="612"/>
        <v>0</v>
      </c>
      <c r="L425" s="73">
        <f t="shared" si="612"/>
        <v>0</v>
      </c>
      <c r="M425" s="73">
        <f t="shared" si="612"/>
        <v>0</v>
      </c>
      <c r="N425" s="73">
        <f t="shared" si="612"/>
        <v>0</v>
      </c>
      <c r="O425" s="73">
        <f t="shared" si="612"/>
        <v>0</v>
      </c>
      <c r="P425" s="73">
        <f t="shared" si="612"/>
        <v>0</v>
      </c>
      <c r="Q425" s="73">
        <f t="shared" si="612"/>
        <v>0</v>
      </c>
      <c r="R425" s="73">
        <f t="shared" si="612"/>
        <v>0</v>
      </c>
      <c r="S425" s="73">
        <f t="shared" si="612"/>
        <v>0</v>
      </c>
      <c r="T425" s="73">
        <f t="shared" si="612"/>
        <v>0</v>
      </c>
      <c r="U425" s="73">
        <f t="shared" si="612"/>
        <v>0</v>
      </c>
      <c r="V425" s="73">
        <f t="shared" si="612"/>
        <v>0</v>
      </c>
      <c r="W425" s="73">
        <f t="shared" si="612"/>
        <v>0</v>
      </c>
      <c r="X425" s="73">
        <f t="shared" si="612"/>
        <v>0</v>
      </c>
      <c r="Y425" s="73">
        <f t="shared" si="612"/>
        <v>0</v>
      </c>
      <c r="Z425" s="73">
        <f t="shared" si="612"/>
        <v>0</v>
      </c>
      <c r="AA425" s="73">
        <f t="shared" si="612"/>
        <v>0</v>
      </c>
      <c r="AB425" s="73">
        <f t="shared" si="612"/>
        <v>0</v>
      </c>
      <c r="AC425" s="73">
        <f t="shared" si="612"/>
        <v>0</v>
      </c>
      <c r="AD425" s="73">
        <f t="shared" si="612"/>
        <v>0</v>
      </c>
      <c r="AE425" s="73">
        <f t="shared" si="612"/>
        <v>0</v>
      </c>
      <c r="AF425" s="73">
        <f t="shared" si="612"/>
        <v>0</v>
      </c>
      <c r="AG425" s="73">
        <f t="shared" si="612"/>
        <v>0</v>
      </c>
      <c r="AH425" s="73">
        <f t="shared" si="612"/>
        <v>0</v>
      </c>
      <c r="AI425" s="73">
        <f t="shared" si="612"/>
        <v>0</v>
      </c>
      <c r="AJ425" s="73">
        <f t="shared" si="612"/>
        <v>0</v>
      </c>
      <c r="AK425" s="73">
        <f t="shared" si="612"/>
        <v>0</v>
      </c>
      <c r="AL425" s="73">
        <f t="shared" si="612"/>
        <v>0</v>
      </c>
      <c r="AM425" s="73">
        <f t="shared" si="612"/>
        <v>0</v>
      </c>
      <c r="AN425" s="73"/>
      <c r="AO425" s="73"/>
      <c r="AP425" s="73"/>
      <c r="AQ425" s="73"/>
      <c r="AR425" s="73"/>
      <c r="AS425" s="73"/>
      <c r="AT425" s="73"/>
      <c r="AU425" s="73"/>
      <c r="AV425" s="73"/>
      <c r="AW425" s="73"/>
      <c r="AX425" s="73"/>
      <c r="AY425" s="73"/>
      <c r="AZ425" s="73"/>
      <c r="BA425" s="73"/>
      <c r="BB425" s="73"/>
      <c r="BC425" s="73"/>
      <c r="BD425" s="73"/>
      <c r="BE425" s="73"/>
      <c r="BF425" s="73"/>
      <c r="BG425" s="73"/>
      <c r="BH425" s="73"/>
    </row>
    <row r="426" spans="1:60">
      <c r="A426" s="9"/>
      <c r="B426" s="9"/>
      <c r="C426" s="70" t="s">
        <v>95</v>
      </c>
      <c r="D426" s="161"/>
      <c r="E426" s="70"/>
      <c r="F426" s="71"/>
      <c r="G426" s="70"/>
      <c r="H426" s="162"/>
      <c r="I426" s="72"/>
      <c r="J426" s="74">
        <f>IF(J$7&lt;=ModelFyEnd, 1, 0)</f>
        <v>1</v>
      </c>
      <c r="K426" s="74">
        <f t="shared" ref="K426:AM426" si="613">IF(K$7&lt;=ModelFyEnd, 1, 0)</f>
        <v>1</v>
      </c>
      <c r="L426" s="74">
        <f t="shared" si="613"/>
        <v>1</v>
      </c>
      <c r="M426" s="74">
        <f t="shared" si="613"/>
        <v>1</v>
      </c>
      <c r="N426" s="74">
        <f t="shared" si="613"/>
        <v>1</v>
      </c>
      <c r="O426" s="74">
        <f t="shared" si="613"/>
        <v>1</v>
      </c>
      <c r="P426" s="74">
        <f t="shared" si="613"/>
        <v>1</v>
      </c>
      <c r="Q426" s="74">
        <f t="shared" si="613"/>
        <v>1</v>
      </c>
      <c r="R426" s="74">
        <f t="shared" si="613"/>
        <v>1</v>
      </c>
      <c r="S426" s="74">
        <f t="shared" si="613"/>
        <v>1</v>
      </c>
      <c r="T426" s="74">
        <f t="shared" si="613"/>
        <v>1</v>
      </c>
      <c r="U426" s="74">
        <f t="shared" si="613"/>
        <v>1</v>
      </c>
      <c r="V426" s="74">
        <f t="shared" si="613"/>
        <v>1</v>
      </c>
      <c r="W426" s="74">
        <f t="shared" si="613"/>
        <v>1</v>
      </c>
      <c r="X426" s="74">
        <f t="shared" si="613"/>
        <v>1</v>
      </c>
      <c r="Y426" s="74">
        <f t="shared" si="613"/>
        <v>1</v>
      </c>
      <c r="Z426" s="74">
        <f t="shared" si="613"/>
        <v>1</v>
      </c>
      <c r="AA426" s="74">
        <f t="shared" si="613"/>
        <v>1</v>
      </c>
      <c r="AB426" s="74">
        <f t="shared" si="613"/>
        <v>1</v>
      </c>
      <c r="AC426" s="74">
        <f t="shared" si="613"/>
        <v>1</v>
      </c>
      <c r="AD426" s="74">
        <f t="shared" si="613"/>
        <v>1</v>
      </c>
      <c r="AE426" s="74">
        <f t="shared" si="613"/>
        <v>1</v>
      </c>
      <c r="AF426" s="74">
        <f t="shared" si="613"/>
        <v>1</v>
      </c>
      <c r="AG426" s="74">
        <f t="shared" si="613"/>
        <v>1</v>
      </c>
      <c r="AH426" s="74">
        <f t="shared" si="613"/>
        <v>1</v>
      </c>
      <c r="AI426" s="74">
        <f t="shared" si="613"/>
        <v>1</v>
      </c>
      <c r="AJ426" s="74">
        <f t="shared" si="613"/>
        <v>1</v>
      </c>
      <c r="AK426" s="74">
        <f t="shared" si="613"/>
        <v>1</v>
      </c>
      <c r="AL426" s="74">
        <f t="shared" si="613"/>
        <v>1</v>
      </c>
      <c r="AM426" s="74">
        <f t="shared" si="613"/>
        <v>1</v>
      </c>
      <c r="AN426" s="74"/>
      <c r="AO426" s="74"/>
      <c r="AP426" s="74"/>
      <c r="AQ426" s="74"/>
      <c r="AR426" s="74"/>
      <c r="AS426" s="74"/>
      <c r="AT426" s="74"/>
      <c r="AU426" s="74"/>
      <c r="AV426" s="74"/>
      <c r="AW426" s="74"/>
      <c r="AX426" s="74"/>
      <c r="AY426" s="74"/>
      <c r="AZ426" s="74"/>
      <c r="BA426" s="74"/>
      <c r="BB426" s="74"/>
      <c r="BC426" s="74"/>
      <c r="BD426" s="74"/>
      <c r="BE426" s="75"/>
      <c r="BF426" s="75"/>
      <c r="BG426" s="75"/>
      <c r="BH426" s="75"/>
    </row>
    <row r="427" spans="1:60">
      <c r="A427" s="9"/>
      <c r="B427" s="9"/>
      <c r="C427" s="9"/>
      <c r="D427" s="16"/>
      <c r="E427" s="9"/>
      <c r="F427" s="34"/>
      <c r="G427" s="9"/>
      <c r="H427" s="16"/>
      <c r="I427" s="9"/>
      <c r="J427" s="9"/>
      <c r="K427" s="9"/>
      <c r="L427" s="9"/>
      <c r="M427" s="9"/>
      <c r="N427" s="9"/>
      <c r="O427" s="9"/>
      <c r="P427" s="9"/>
      <c r="Q427" s="9"/>
      <c r="R427" s="9"/>
      <c r="S427" s="9"/>
      <c r="T427" s="9"/>
      <c r="U427" s="9"/>
      <c r="V427" s="9"/>
      <c r="W427" s="9"/>
      <c r="X427" s="9"/>
      <c r="Y427" s="9"/>
      <c r="Z427" s="9"/>
      <c r="AA427" s="9"/>
      <c r="AB427" s="9"/>
      <c r="AC427" s="9"/>
      <c r="AD427" s="9"/>
      <c r="AE427" s="9"/>
      <c r="AF427" s="9"/>
      <c r="AG427" s="9"/>
      <c r="AH427" s="9"/>
      <c r="AI427" s="9"/>
      <c r="AJ427" s="9"/>
      <c r="AK427" s="9"/>
      <c r="AL427" s="9"/>
      <c r="AM427" s="9"/>
      <c r="AN427" s="9"/>
      <c r="AO427" s="9"/>
      <c r="AP427" s="9"/>
      <c r="AQ427" s="9"/>
      <c r="AR427" s="9"/>
      <c r="AS427" s="9"/>
      <c r="AT427" s="9"/>
      <c r="AU427" s="9"/>
      <c r="AV427" s="9"/>
      <c r="AW427" s="9"/>
      <c r="AX427" s="9"/>
      <c r="AY427" s="9"/>
      <c r="AZ427" s="9"/>
      <c r="BA427" s="9"/>
      <c r="BB427" s="9"/>
      <c r="BC427" s="9"/>
      <c r="BD427" s="9"/>
      <c r="BE427" s="9"/>
      <c r="BF427" s="9"/>
      <c r="BG427" s="9"/>
      <c r="BH427" s="9"/>
    </row>
    <row r="428" spans="1:60" ht="22">
      <c r="A428" s="9"/>
      <c r="B428" s="63"/>
      <c r="C428" s="5" t="s">
        <v>96</v>
      </c>
      <c r="D428" s="160" t="s">
        <v>80</v>
      </c>
      <c r="E428" s="11"/>
      <c r="F428" s="76" t="s">
        <v>97</v>
      </c>
      <c r="G428" s="9"/>
      <c r="H428" s="16"/>
      <c r="I428" s="9"/>
      <c r="J428" s="48">
        <f t="shared" ref="J428:AM428" si="614">IF(J420=1, INDEX(yieldnew, MATCH($B415, augnames, 0)), 0)*J425</f>
        <v>0</v>
      </c>
      <c r="K428" s="48">
        <f t="shared" si="614"/>
        <v>0</v>
      </c>
      <c r="L428" s="48">
        <f t="shared" si="614"/>
        <v>0</v>
      </c>
      <c r="M428" s="48">
        <f t="shared" si="614"/>
        <v>0</v>
      </c>
      <c r="N428" s="48">
        <f t="shared" si="614"/>
        <v>0</v>
      </c>
      <c r="O428" s="48">
        <f t="shared" si="614"/>
        <v>0</v>
      </c>
      <c r="P428" s="48">
        <f t="shared" si="614"/>
        <v>0</v>
      </c>
      <c r="Q428" s="48">
        <f t="shared" si="614"/>
        <v>0</v>
      </c>
      <c r="R428" s="48">
        <f t="shared" si="614"/>
        <v>0</v>
      </c>
      <c r="S428" s="48">
        <f t="shared" si="614"/>
        <v>0</v>
      </c>
      <c r="T428" s="48">
        <f t="shared" si="614"/>
        <v>0</v>
      </c>
      <c r="U428" s="48">
        <f t="shared" si="614"/>
        <v>0</v>
      </c>
      <c r="V428" s="48">
        <f t="shared" si="614"/>
        <v>0</v>
      </c>
      <c r="W428" s="48">
        <f t="shared" si="614"/>
        <v>0</v>
      </c>
      <c r="X428" s="48">
        <f t="shared" si="614"/>
        <v>0</v>
      </c>
      <c r="Y428" s="48">
        <f t="shared" si="614"/>
        <v>0</v>
      </c>
      <c r="Z428" s="48">
        <f t="shared" si="614"/>
        <v>0</v>
      </c>
      <c r="AA428" s="48">
        <f t="shared" si="614"/>
        <v>0</v>
      </c>
      <c r="AB428" s="48">
        <f t="shared" si="614"/>
        <v>0</v>
      </c>
      <c r="AC428" s="48">
        <f t="shared" si="614"/>
        <v>0</v>
      </c>
      <c r="AD428" s="48">
        <f t="shared" si="614"/>
        <v>0</v>
      </c>
      <c r="AE428" s="48">
        <f t="shared" si="614"/>
        <v>0</v>
      </c>
      <c r="AF428" s="48">
        <f t="shared" si="614"/>
        <v>0</v>
      </c>
      <c r="AG428" s="48">
        <f t="shared" si="614"/>
        <v>0</v>
      </c>
      <c r="AH428" s="48">
        <f t="shared" si="614"/>
        <v>0</v>
      </c>
      <c r="AI428" s="48">
        <f t="shared" si="614"/>
        <v>0</v>
      </c>
      <c r="AJ428" s="48">
        <f t="shared" si="614"/>
        <v>0</v>
      </c>
      <c r="AK428" s="48">
        <f t="shared" si="614"/>
        <v>0</v>
      </c>
      <c r="AL428" s="48">
        <f t="shared" si="614"/>
        <v>0</v>
      </c>
      <c r="AM428" s="48">
        <f t="shared" si="614"/>
        <v>0</v>
      </c>
      <c r="AN428" s="9"/>
      <c r="AO428" s="9"/>
      <c r="AP428" s="9"/>
      <c r="AQ428" s="9"/>
      <c r="AR428" s="9"/>
      <c r="AS428" s="9"/>
      <c r="AT428" s="9"/>
      <c r="AU428" s="9"/>
      <c r="AV428" s="9"/>
      <c r="AW428" s="9"/>
      <c r="AX428" s="9"/>
      <c r="AY428" s="9"/>
      <c r="AZ428" s="9"/>
      <c r="BA428" s="9"/>
      <c r="BB428" s="9"/>
      <c r="BC428" s="9"/>
      <c r="BD428" s="9"/>
      <c r="BE428" s="9"/>
      <c r="BF428" s="9"/>
      <c r="BG428" s="9"/>
      <c r="BH428" s="9"/>
    </row>
    <row r="429" spans="1:60" ht="22">
      <c r="A429" s="9"/>
      <c r="B429" s="63"/>
      <c r="C429" s="5" t="s">
        <v>98</v>
      </c>
      <c r="D429" s="160" t="str">
        <f>baseyear</f>
        <v>FY$24</v>
      </c>
      <c r="E429" s="11"/>
      <c r="F429" s="77" t="str">
        <f>IF(H431=0,"",INDEX($J$7:$AM$7,1,MATCH(1,$J423:$AM423,0)))</f>
        <v/>
      </c>
      <c r="G429" s="9"/>
      <c r="H429" s="16"/>
      <c r="I429" s="9"/>
      <c r="J429" s="48" cm="1">
        <f t="array" ref="J429">IF(J423=0,0,INDEX(Capitalexpenditure,MATCH($B415,augnames,0),J423))</f>
        <v>0</v>
      </c>
      <c r="K429" s="48" cm="1">
        <f t="array" ref="K429">IF(K423=0,0,INDEX(Capitalexpenditure,MATCH($B415,augnames,0),K423))</f>
        <v>0</v>
      </c>
      <c r="L429" s="48" cm="1">
        <f t="array" ref="L429">IF(L423=0,0,INDEX(Capitalexpenditure,MATCH($B415,augnames,0),L423))</f>
        <v>0</v>
      </c>
      <c r="M429" s="48" cm="1">
        <f t="array" ref="M429">IF(M423=0,0,INDEX(Capitalexpenditure,MATCH($B415,augnames,0),M423))</f>
        <v>0</v>
      </c>
      <c r="N429" s="48" cm="1">
        <f t="array" ref="N429">IF(N423=0,0,INDEX(Capitalexpenditure,MATCH($B415,augnames,0),N423))</f>
        <v>0</v>
      </c>
      <c r="O429" s="48" cm="1">
        <f t="array" ref="O429">IF(O423=0,0,INDEX(Capitalexpenditure,MATCH($B415,augnames,0),O423))</f>
        <v>0</v>
      </c>
      <c r="P429" s="48" cm="1">
        <f t="array" ref="P429">IF(P423=0,0,INDEX(Capitalexpenditure,MATCH($B415,augnames,0),P423))</f>
        <v>0</v>
      </c>
      <c r="Q429" s="48" cm="1">
        <f t="array" ref="Q429">IF(Q423=0,0,INDEX(Capitalexpenditure,MATCH($B415,augnames,0),Q423))</f>
        <v>0</v>
      </c>
      <c r="R429" s="48" cm="1">
        <f t="array" ref="R429">IF(R423=0,0,INDEX(Capitalexpenditure,MATCH($B415,augnames,0),R423))</f>
        <v>0</v>
      </c>
      <c r="S429" s="48" cm="1">
        <f t="array" ref="S429">IF(S423=0,0,INDEX(Capitalexpenditure,MATCH($B415,augnames,0),S423))</f>
        <v>0</v>
      </c>
      <c r="T429" s="48" cm="1">
        <f t="array" ref="T429">IF(T423=0,0,INDEX(Capitalexpenditure,MATCH($B415,augnames,0),T423))</f>
        <v>0</v>
      </c>
      <c r="U429" s="48" cm="1">
        <f t="array" ref="U429">IF(U423=0,0,INDEX(Capitalexpenditure,MATCH($B415,augnames,0),U423))</f>
        <v>0</v>
      </c>
      <c r="V429" s="48" cm="1">
        <f t="array" ref="V429">IF(V423=0,0,INDEX(Capitalexpenditure,MATCH($B415,augnames,0),V423))</f>
        <v>0</v>
      </c>
      <c r="W429" s="48" cm="1">
        <f t="array" ref="W429">IF(W423=0,0,INDEX(Capitalexpenditure,MATCH($B415,augnames,0),W423))</f>
        <v>0</v>
      </c>
      <c r="X429" s="48" cm="1">
        <f t="array" ref="X429">IF(X423=0,0,INDEX(Capitalexpenditure,MATCH($B415,augnames,0),X423))</f>
        <v>0</v>
      </c>
      <c r="Y429" s="48" cm="1">
        <f t="array" ref="Y429">IF(Y423=0,0,INDEX(Capitalexpenditure,MATCH($B415,augnames,0),Y423))</f>
        <v>0</v>
      </c>
      <c r="Z429" s="48" cm="1">
        <f t="array" ref="Z429">IF(Z423=0,0,INDEX(Capitalexpenditure,MATCH($B415,augnames,0),Z423))</f>
        <v>0</v>
      </c>
      <c r="AA429" s="48" cm="1">
        <f t="array" ref="AA429">IF(AA423=0,0,INDEX(Capitalexpenditure,MATCH($B415,augnames,0),AA423))</f>
        <v>0</v>
      </c>
      <c r="AB429" s="48" cm="1">
        <f t="array" ref="AB429">IF(AB423=0,0,INDEX(Capitalexpenditure,MATCH($B415,augnames,0),AB423))</f>
        <v>0</v>
      </c>
      <c r="AC429" s="48" cm="1">
        <f t="array" ref="AC429">IF(AC423=0,0,INDEX(Capitalexpenditure,MATCH($B415,augnames,0),AC423))</f>
        <v>0</v>
      </c>
      <c r="AD429" s="48" cm="1">
        <f t="array" ref="AD429">IF(AD423=0,0,INDEX(Capitalexpenditure,MATCH($B415,augnames,0),AD423))</f>
        <v>0</v>
      </c>
      <c r="AE429" s="48" cm="1">
        <f t="array" ref="AE429">IF(AE423=0,0,INDEX(Capitalexpenditure,MATCH($B415,augnames,0),AE423))</f>
        <v>0</v>
      </c>
      <c r="AF429" s="48" cm="1">
        <f t="array" ref="AF429">IF(AF423=0,0,INDEX(Capitalexpenditure,MATCH($B415,augnames,0),AF423))</f>
        <v>0</v>
      </c>
      <c r="AG429" s="48" cm="1">
        <f t="array" ref="AG429">IF(AG423=0,0,INDEX(Capitalexpenditure,MATCH($B415,augnames,0),AG423))</f>
        <v>0</v>
      </c>
      <c r="AH429" s="48" cm="1">
        <f t="array" ref="AH429">IF(AH423=0,0,INDEX(Capitalexpenditure,MATCH($B415,augnames,0),AH423))</f>
        <v>0</v>
      </c>
      <c r="AI429" s="48" cm="1">
        <f t="array" ref="AI429">IF(AI423=0,0,INDEX(Capitalexpenditure,MATCH($B415,augnames,0),AI423))</f>
        <v>0</v>
      </c>
      <c r="AJ429" s="48" cm="1">
        <f t="array" ref="AJ429">IF(AJ423=0,0,INDEX(Capitalexpenditure,MATCH($B415,augnames,0),AJ423))</f>
        <v>0</v>
      </c>
      <c r="AK429" s="48" cm="1">
        <f t="array" ref="AK429">IF(AK423=0,0,INDEX(Capitalexpenditure,MATCH($B415,augnames,0),AK423))</f>
        <v>0</v>
      </c>
      <c r="AL429" s="48" cm="1">
        <f t="array" ref="AL429">IF(AL423=0,0,INDEX(Capitalexpenditure,MATCH($B415,augnames,0),AL423))</f>
        <v>0</v>
      </c>
      <c r="AM429" s="48" cm="1">
        <f t="array" ref="AM429">IF(AM423=0,0,INDEX(Capitalexpenditure,MATCH($B415,augnames,0),AM423))</f>
        <v>0</v>
      </c>
      <c r="AN429" s="9"/>
      <c r="AO429" s="9"/>
      <c r="AP429" s="9"/>
      <c r="AQ429" s="9"/>
      <c r="AR429" s="9"/>
      <c r="AS429" s="9"/>
      <c r="AT429" s="9"/>
      <c r="AU429" s="9"/>
      <c r="AV429" s="9"/>
      <c r="AW429" s="9"/>
      <c r="AX429" s="9"/>
      <c r="AY429" s="9"/>
      <c r="AZ429" s="9"/>
      <c r="BA429" s="9"/>
      <c r="BB429" s="9"/>
      <c r="BC429" s="9"/>
      <c r="BD429" s="9"/>
      <c r="BE429" s="9"/>
      <c r="BF429" s="9"/>
      <c r="BG429" s="9"/>
      <c r="BH429" s="9"/>
    </row>
    <row r="430" spans="1:60" ht="22">
      <c r="A430" s="9"/>
      <c r="B430" s="63"/>
      <c r="C430" s="5" t="s">
        <v>99</v>
      </c>
      <c r="D430" s="160" t="str">
        <f>baseyear</f>
        <v>FY$24</v>
      </c>
      <c r="E430" s="11"/>
      <c r="F430" s="34"/>
      <c r="G430" s="9"/>
      <c r="H430" s="16"/>
      <c r="I430" s="9"/>
      <c r="J430" s="48">
        <f t="shared" ref="J430:AM430" si="615">IF(J420=1,INDEX(Operatingexpenditure,MATCH($B415,augnames,0),J424),0)</f>
        <v>0</v>
      </c>
      <c r="K430" s="48">
        <f t="shared" si="615"/>
        <v>0</v>
      </c>
      <c r="L430" s="48">
        <f t="shared" si="615"/>
        <v>0</v>
      </c>
      <c r="M430" s="48">
        <f t="shared" si="615"/>
        <v>0</v>
      </c>
      <c r="N430" s="48">
        <f t="shared" si="615"/>
        <v>0</v>
      </c>
      <c r="O430" s="48">
        <f t="shared" si="615"/>
        <v>0</v>
      </c>
      <c r="P430" s="48">
        <f t="shared" si="615"/>
        <v>0</v>
      </c>
      <c r="Q430" s="48">
        <f t="shared" si="615"/>
        <v>0</v>
      </c>
      <c r="R430" s="48">
        <f t="shared" si="615"/>
        <v>0</v>
      </c>
      <c r="S430" s="48">
        <f t="shared" si="615"/>
        <v>0</v>
      </c>
      <c r="T430" s="48">
        <f t="shared" si="615"/>
        <v>0</v>
      </c>
      <c r="U430" s="48">
        <f t="shared" si="615"/>
        <v>0</v>
      </c>
      <c r="V430" s="48">
        <f t="shared" si="615"/>
        <v>0</v>
      </c>
      <c r="W430" s="48">
        <f t="shared" si="615"/>
        <v>0</v>
      </c>
      <c r="X430" s="48">
        <f t="shared" si="615"/>
        <v>0</v>
      </c>
      <c r="Y430" s="48">
        <f t="shared" si="615"/>
        <v>0</v>
      </c>
      <c r="Z430" s="48">
        <f t="shared" si="615"/>
        <v>0</v>
      </c>
      <c r="AA430" s="48">
        <f t="shared" si="615"/>
        <v>0</v>
      </c>
      <c r="AB430" s="48">
        <f t="shared" si="615"/>
        <v>0</v>
      </c>
      <c r="AC430" s="48">
        <f t="shared" si="615"/>
        <v>0</v>
      </c>
      <c r="AD430" s="48">
        <f t="shared" si="615"/>
        <v>0</v>
      </c>
      <c r="AE430" s="48">
        <f t="shared" si="615"/>
        <v>0</v>
      </c>
      <c r="AF430" s="48">
        <f t="shared" si="615"/>
        <v>0</v>
      </c>
      <c r="AG430" s="48">
        <f t="shared" si="615"/>
        <v>0</v>
      </c>
      <c r="AH430" s="48">
        <f t="shared" si="615"/>
        <v>0</v>
      </c>
      <c r="AI430" s="48">
        <f t="shared" si="615"/>
        <v>0</v>
      </c>
      <c r="AJ430" s="48">
        <f t="shared" si="615"/>
        <v>0</v>
      </c>
      <c r="AK430" s="48">
        <f t="shared" si="615"/>
        <v>0</v>
      </c>
      <c r="AL430" s="48">
        <f t="shared" si="615"/>
        <v>0</v>
      </c>
      <c r="AM430" s="48">
        <f t="shared" si="615"/>
        <v>0</v>
      </c>
      <c r="AN430" s="9"/>
      <c r="AO430" s="9"/>
      <c r="AP430" s="9"/>
      <c r="AQ430" s="9"/>
      <c r="AR430" s="9"/>
      <c r="AS430" s="9"/>
      <c r="AT430" s="9"/>
      <c r="AU430" s="9"/>
      <c r="AV430" s="9"/>
      <c r="AW430" s="9"/>
      <c r="AX430" s="9"/>
      <c r="AY430" s="9"/>
      <c r="AZ430" s="9"/>
      <c r="BA430" s="9"/>
      <c r="BB430" s="9"/>
      <c r="BC430" s="9"/>
      <c r="BD430" s="9"/>
      <c r="BE430" s="9"/>
      <c r="BF430" s="9"/>
      <c r="BG430" s="9"/>
      <c r="BH430" s="9"/>
    </row>
    <row r="431" spans="1:60" s="59" customFormat="1" ht="22">
      <c r="A431" s="10"/>
      <c r="B431" s="66"/>
      <c r="C431" s="59" t="str">
        <f>"Total expenditure: "&amp;B415</f>
        <v>Total expenditure: Augmentation 1 name</v>
      </c>
      <c r="D431" s="163" t="str">
        <f>baseyear</f>
        <v>FY$24</v>
      </c>
      <c r="E431" s="78"/>
      <c r="F431" s="34"/>
      <c r="G431" s="10"/>
      <c r="H431" s="169">
        <f>J431+NPV(discountrate, K431:AM431)</f>
        <v>0</v>
      </c>
      <c r="I431" s="10"/>
      <c r="J431" s="65">
        <f>IF(J426=1, SUM(J429:J430), 0)</f>
        <v>0</v>
      </c>
      <c r="K431" s="65">
        <f>IF(K426=1, SUM(K429:K430), 0)</f>
        <v>0</v>
      </c>
      <c r="L431" s="65">
        <f t="shared" ref="L431:AM431" si="616">IF(L426=1, SUM(L429:L430), 0)</f>
        <v>0</v>
      </c>
      <c r="M431" s="65">
        <f t="shared" si="616"/>
        <v>0</v>
      </c>
      <c r="N431" s="65">
        <f t="shared" si="616"/>
        <v>0</v>
      </c>
      <c r="O431" s="65">
        <f t="shared" si="616"/>
        <v>0</v>
      </c>
      <c r="P431" s="65">
        <f t="shared" si="616"/>
        <v>0</v>
      </c>
      <c r="Q431" s="65">
        <f t="shared" si="616"/>
        <v>0</v>
      </c>
      <c r="R431" s="65">
        <f t="shared" si="616"/>
        <v>0</v>
      </c>
      <c r="S431" s="65">
        <f t="shared" si="616"/>
        <v>0</v>
      </c>
      <c r="T431" s="65">
        <f t="shared" si="616"/>
        <v>0</v>
      </c>
      <c r="U431" s="65">
        <f t="shared" si="616"/>
        <v>0</v>
      </c>
      <c r="V431" s="65">
        <f t="shared" si="616"/>
        <v>0</v>
      </c>
      <c r="W431" s="65">
        <f t="shared" si="616"/>
        <v>0</v>
      </c>
      <c r="X431" s="65">
        <f t="shared" si="616"/>
        <v>0</v>
      </c>
      <c r="Y431" s="65">
        <f t="shared" si="616"/>
        <v>0</v>
      </c>
      <c r="Z431" s="65">
        <f t="shared" si="616"/>
        <v>0</v>
      </c>
      <c r="AA431" s="65">
        <f t="shared" si="616"/>
        <v>0</v>
      </c>
      <c r="AB431" s="65">
        <f t="shared" si="616"/>
        <v>0</v>
      </c>
      <c r="AC431" s="65">
        <f t="shared" si="616"/>
        <v>0</v>
      </c>
      <c r="AD431" s="65">
        <f t="shared" si="616"/>
        <v>0</v>
      </c>
      <c r="AE431" s="65">
        <f t="shared" si="616"/>
        <v>0</v>
      </c>
      <c r="AF431" s="65">
        <f t="shared" si="616"/>
        <v>0</v>
      </c>
      <c r="AG431" s="65">
        <f t="shared" si="616"/>
        <v>0</v>
      </c>
      <c r="AH431" s="65">
        <f t="shared" si="616"/>
        <v>0</v>
      </c>
      <c r="AI431" s="65">
        <f t="shared" si="616"/>
        <v>0</v>
      </c>
      <c r="AJ431" s="65">
        <f t="shared" si="616"/>
        <v>0</v>
      </c>
      <c r="AK431" s="65">
        <f t="shared" si="616"/>
        <v>0</v>
      </c>
      <c r="AL431" s="65">
        <f t="shared" si="616"/>
        <v>0</v>
      </c>
      <c r="AM431" s="65">
        <f t="shared" si="616"/>
        <v>0</v>
      </c>
      <c r="AN431" s="10"/>
      <c r="AO431" s="10"/>
      <c r="AP431" s="10"/>
      <c r="AQ431" s="10"/>
      <c r="AR431" s="10"/>
      <c r="AS431" s="10"/>
      <c r="AT431" s="10"/>
      <c r="AU431" s="10"/>
      <c r="AV431" s="10"/>
      <c r="AW431" s="10"/>
      <c r="AX431" s="10"/>
      <c r="AY431" s="10"/>
      <c r="AZ431" s="10"/>
      <c r="BA431" s="10"/>
      <c r="BB431" s="10"/>
      <c r="BC431" s="10"/>
      <c r="BD431" s="10"/>
      <c r="BE431" s="10"/>
      <c r="BF431" s="10"/>
      <c r="BG431" s="10"/>
      <c r="BH431" s="10"/>
    </row>
    <row r="432" spans="1:60">
      <c r="A432" s="9"/>
      <c r="B432" s="9"/>
      <c r="C432" s="9"/>
      <c r="D432" s="16"/>
      <c r="E432" s="9"/>
      <c r="F432" s="34"/>
      <c r="G432" s="9"/>
      <c r="H432" s="16"/>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c r="AY432" s="9"/>
      <c r="AZ432" s="9"/>
      <c r="BA432" s="9"/>
      <c r="BB432" s="9"/>
      <c r="BC432" s="9"/>
      <c r="BD432" s="9"/>
      <c r="BE432" s="9"/>
      <c r="BF432" s="9"/>
      <c r="BG432" s="9"/>
      <c r="BH432" s="9"/>
    </row>
    <row r="433" spans="1:60" ht="22">
      <c r="A433" s="9"/>
      <c r="B433" s="66" t="str">
        <f>aug2_name</f>
        <v>Augmentation 2 name</v>
      </c>
      <c r="D433" s="16"/>
      <c r="E433" s="9"/>
      <c r="F433" s="34"/>
      <c r="G433" s="9"/>
      <c r="H433" s="16"/>
      <c r="I433" s="9"/>
      <c r="J433" s="9"/>
      <c r="K433" s="9"/>
      <c r="L433" s="9"/>
      <c r="M433" s="9"/>
      <c r="N433" s="9"/>
      <c r="O433" s="9"/>
      <c r="P433" s="9"/>
      <c r="Q433" s="9"/>
      <c r="R433" s="9"/>
      <c r="S433" s="9"/>
      <c r="T433" s="9"/>
      <c r="U433" s="9"/>
      <c r="V433" s="9"/>
      <c r="W433" s="9"/>
      <c r="X433" s="9"/>
      <c r="Y433" s="9"/>
      <c r="Z433" s="9"/>
      <c r="AA433" s="9"/>
      <c r="AB433" s="9"/>
      <c r="AC433" s="9"/>
      <c r="AD433" s="9"/>
      <c r="AE433" s="9"/>
      <c r="AF433" s="9"/>
      <c r="AG433" s="9"/>
      <c r="AH433" s="9"/>
      <c r="AI433" s="9"/>
      <c r="AJ433" s="9"/>
      <c r="AK433" s="9"/>
      <c r="AL433" s="9"/>
      <c r="AM433" s="9"/>
      <c r="AN433" s="9"/>
      <c r="AO433" s="9"/>
      <c r="AP433" s="9"/>
      <c r="AQ433" s="9"/>
      <c r="AR433" s="9"/>
      <c r="AS433" s="9"/>
      <c r="AT433" s="9"/>
      <c r="AU433" s="9"/>
      <c r="AV433" s="9"/>
      <c r="AW433" s="9"/>
      <c r="AX433" s="9"/>
      <c r="AY433" s="9"/>
      <c r="AZ433" s="9"/>
      <c r="BA433" s="9"/>
      <c r="BB433" s="9"/>
      <c r="BC433" s="9"/>
      <c r="BD433" s="9"/>
      <c r="BE433" s="9"/>
      <c r="BF433" s="9"/>
      <c r="BG433" s="9"/>
      <c r="BH433" s="9"/>
    </row>
    <row r="434" spans="1:60">
      <c r="A434" s="9"/>
      <c r="B434" s="9"/>
      <c r="C434" s="9"/>
      <c r="D434" s="16"/>
      <c r="E434" s="9"/>
      <c r="F434" s="34"/>
      <c r="G434" s="9"/>
      <c r="H434" s="16"/>
      <c r="I434" s="9"/>
      <c r="J434" s="9"/>
      <c r="K434" s="9"/>
      <c r="L434" s="9"/>
      <c r="M434" s="9"/>
      <c r="N434" s="9"/>
      <c r="O434" s="9"/>
      <c r="P434" s="9"/>
      <c r="Q434" s="9"/>
      <c r="R434" s="9"/>
      <c r="S434" s="9"/>
      <c r="T434" s="9"/>
      <c r="U434" s="9"/>
      <c r="V434" s="9"/>
      <c r="W434" s="9"/>
      <c r="X434" s="9"/>
      <c r="Y434" s="9"/>
      <c r="Z434" s="9"/>
      <c r="AA434" s="9"/>
      <c r="AB434" s="9"/>
      <c r="AC434" s="9"/>
      <c r="AD434" s="9"/>
      <c r="AE434" s="9"/>
      <c r="AF434" s="9"/>
      <c r="AG434" s="9"/>
      <c r="AH434" s="9"/>
      <c r="AI434" s="9"/>
      <c r="AJ434" s="9"/>
      <c r="AK434" s="9"/>
      <c r="AL434" s="9"/>
      <c r="AM434" s="9"/>
      <c r="AN434" s="9"/>
      <c r="AO434" s="9"/>
      <c r="AP434" s="9"/>
      <c r="AQ434" s="9"/>
      <c r="AR434" s="9"/>
      <c r="AS434" s="9"/>
      <c r="AT434" s="9"/>
      <c r="AU434" s="9"/>
      <c r="AV434" s="9"/>
      <c r="AW434" s="9"/>
      <c r="AX434" s="9"/>
      <c r="AY434" s="9"/>
      <c r="AZ434" s="9"/>
      <c r="BA434" s="9"/>
      <c r="BB434" s="9"/>
      <c r="BC434" s="9"/>
      <c r="BD434" s="9"/>
      <c r="BE434" s="9"/>
      <c r="BF434" s="9"/>
      <c r="BG434" s="9"/>
      <c r="BH434" s="9"/>
    </row>
    <row r="435" spans="1:60">
      <c r="A435" s="9"/>
      <c r="B435" s="9"/>
      <c r="C435" s="9" t="s">
        <v>87</v>
      </c>
      <c r="D435" s="16" t="s">
        <v>80</v>
      </c>
      <c r="E435" s="9"/>
      <c r="F435" s="34"/>
      <c r="G435" s="9"/>
      <c r="H435" s="16"/>
      <c r="I435" s="9"/>
      <c r="J435" s="45">
        <f>J417+J428</f>
        <v>0</v>
      </c>
      <c r="K435" s="45">
        <f t="shared" ref="K435:L435" si="617">K417+K428</f>
        <v>0</v>
      </c>
      <c r="L435" s="45">
        <f t="shared" si="617"/>
        <v>0</v>
      </c>
      <c r="M435" s="45">
        <f>M417+M428</f>
        <v>0</v>
      </c>
      <c r="N435" s="45">
        <f t="shared" ref="N435:AM435" si="618">N417+N428</f>
        <v>0</v>
      </c>
      <c r="O435" s="45">
        <f t="shared" si="618"/>
        <v>0</v>
      </c>
      <c r="P435" s="45">
        <f t="shared" si="618"/>
        <v>0</v>
      </c>
      <c r="Q435" s="45">
        <f t="shared" si="618"/>
        <v>0</v>
      </c>
      <c r="R435" s="45">
        <f t="shared" si="618"/>
        <v>0</v>
      </c>
      <c r="S435" s="45">
        <f t="shared" si="618"/>
        <v>0</v>
      </c>
      <c r="T435" s="45">
        <f t="shared" si="618"/>
        <v>0</v>
      </c>
      <c r="U435" s="45">
        <f t="shared" si="618"/>
        <v>0</v>
      </c>
      <c r="V435" s="45">
        <f t="shared" si="618"/>
        <v>0</v>
      </c>
      <c r="W435" s="45">
        <f t="shared" si="618"/>
        <v>0</v>
      </c>
      <c r="X435" s="45">
        <f t="shared" si="618"/>
        <v>0</v>
      </c>
      <c r="Y435" s="45">
        <f t="shared" si="618"/>
        <v>0</v>
      </c>
      <c r="Z435" s="45">
        <f t="shared" si="618"/>
        <v>0</v>
      </c>
      <c r="AA435" s="45">
        <f t="shared" si="618"/>
        <v>0</v>
      </c>
      <c r="AB435" s="45">
        <f t="shared" si="618"/>
        <v>0</v>
      </c>
      <c r="AC435" s="45">
        <f t="shared" si="618"/>
        <v>0</v>
      </c>
      <c r="AD435" s="45">
        <f t="shared" si="618"/>
        <v>0</v>
      </c>
      <c r="AE435" s="45">
        <f t="shared" si="618"/>
        <v>0</v>
      </c>
      <c r="AF435" s="45">
        <f t="shared" si="618"/>
        <v>0</v>
      </c>
      <c r="AG435" s="45">
        <f t="shared" si="618"/>
        <v>0</v>
      </c>
      <c r="AH435" s="45">
        <f t="shared" si="618"/>
        <v>0</v>
      </c>
      <c r="AI435" s="45">
        <f t="shared" si="618"/>
        <v>0</v>
      </c>
      <c r="AJ435" s="45">
        <f t="shared" si="618"/>
        <v>0</v>
      </c>
      <c r="AK435" s="45">
        <f t="shared" si="618"/>
        <v>0</v>
      </c>
      <c r="AL435" s="45">
        <f t="shared" si="618"/>
        <v>0</v>
      </c>
      <c r="AM435" s="45">
        <f t="shared" si="618"/>
        <v>0</v>
      </c>
      <c r="AN435" s="62"/>
      <c r="AO435" s="62"/>
      <c r="AP435" s="62"/>
      <c r="AQ435" s="62"/>
      <c r="AR435" s="62"/>
      <c r="AS435" s="62"/>
      <c r="AT435" s="62"/>
      <c r="AU435" s="62"/>
      <c r="AV435" s="62"/>
      <c r="AW435" s="62"/>
      <c r="AX435" s="62"/>
      <c r="AY435" s="62"/>
      <c r="AZ435" s="62"/>
      <c r="BA435" s="62"/>
      <c r="BB435" s="62"/>
      <c r="BC435" s="62"/>
      <c r="BD435" s="62"/>
      <c r="BE435" s="9"/>
      <c r="BF435" s="9"/>
      <c r="BG435" s="9"/>
      <c r="BH435" s="9"/>
    </row>
    <row r="436" spans="1:60">
      <c r="A436" s="9"/>
      <c r="B436" s="9"/>
      <c r="C436" s="67" t="str">
        <f>IF(D436=1, "ERROR build year before start year", "")</f>
        <v/>
      </c>
      <c r="D436" s="73" t="str">
        <f>IF(AND(J447&gt;0,-J439&lt;INDEX(leadtimes,MATCH($B433,augnames,0))), 1, "flag")</f>
        <v>flag</v>
      </c>
      <c r="E436" s="68"/>
      <c r="F436" s="69"/>
      <c r="G436" s="9"/>
      <c r="H436" s="16"/>
      <c r="I436" s="9"/>
      <c r="J436" s="9"/>
      <c r="K436" s="9"/>
      <c r="L436" s="9"/>
      <c r="M436" s="9"/>
      <c r="N436" s="9"/>
      <c r="O436" s="9"/>
      <c r="P436" s="9"/>
      <c r="Q436" s="9"/>
      <c r="R436" s="9"/>
      <c r="S436" s="9"/>
      <c r="T436" s="9"/>
      <c r="U436" s="9"/>
      <c r="V436" s="9"/>
      <c r="W436" s="9"/>
      <c r="X436" s="9"/>
      <c r="Y436" s="9"/>
      <c r="Z436" s="9"/>
      <c r="AA436" s="9"/>
      <c r="AB436" s="9"/>
      <c r="AC436" s="9"/>
      <c r="AD436" s="9"/>
      <c r="AE436" s="9"/>
      <c r="AF436" s="9"/>
      <c r="AG436" s="9"/>
      <c r="AH436" s="9"/>
      <c r="AI436" s="9"/>
      <c r="AJ436" s="9"/>
      <c r="AK436" s="9"/>
      <c r="AL436" s="9"/>
      <c r="AM436" s="9"/>
      <c r="AN436" s="9"/>
      <c r="AO436" s="9"/>
      <c r="AP436" s="9"/>
      <c r="AQ436" s="9"/>
      <c r="AR436" s="9"/>
      <c r="AS436" s="9"/>
      <c r="AT436" s="9"/>
      <c r="AU436" s="9"/>
      <c r="AV436" s="9"/>
      <c r="AW436" s="9"/>
      <c r="AX436" s="9"/>
      <c r="AY436" s="9"/>
      <c r="AZ436" s="9"/>
      <c r="BA436" s="9"/>
      <c r="BB436" s="9"/>
      <c r="BC436" s="9"/>
      <c r="BD436" s="9"/>
      <c r="BE436" s="9"/>
      <c r="BF436" s="9"/>
      <c r="BG436" s="9"/>
      <c r="BH436" s="9"/>
    </row>
    <row r="437" spans="1:60">
      <c r="A437" s="9"/>
      <c r="B437" s="9"/>
      <c r="C437" s="70" t="s">
        <v>88</v>
      </c>
      <c r="D437" s="161"/>
      <c r="E437" s="70"/>
      <c r="F437" s="71"/>
      <c r="G437" s="70"/>
      <c r="H437" s="162"/>
      <c r="I437" s="72"/>
      <c r="J437" s="73">
        <f t="shared" ref="J437:AM437" si="619">IF(J435&gt;J397, 0, 1)</f>
        <v>1</v>
      </c>
      <c r="K437" s="73">
        <f t="shared" si="619"/>
        <v>1</v>
      </c>
      <c r="L437" s="73">
        <f t="shared" si="619"/>
        <v>1</v>
      </c>
      <c r="M437" s="73">
        <f t="shared" si="619"/>
        <v>1</v>
      </c>
      <c r="N437" s="73">
        <f t="shared" si="619"/>
        <v>1</v>
      </c>
      <c r="O437" s="73">
        <f t="shared" si="619"/>
        <v>1</v>
      </c>
      <c r="P437" s="73">
        <f t="shared" si="619"/>
        <v>1</v>
      </c>
      <c r="Q437" s="73">
        <f t="shared" si="619"/>
        <v>1</v>
      </c>
      <c r="R437" s="73">
        <f t="shared" si="619"/>
        <v>1</v>
      </c>
      <c r="S437" s="73">
        <f t="shared" si="619"/>
        <v>1</v>
      </c>
      <c r="T437" s="73">
        <f t="shared" si="619"/>
        <v>1</v>
      </c>
      <c r="U437" s="73">
        <f t="shared" si="619"/>
        <v>1</v>
      </c>
      <c r="V437" s="73">
        <f t="shared" si="619"/>
        <v>1</v>
      </c>
      <c r="W437" s="73">
        <f t="shared" si="619"/>
        <v>1</v>
      </c>
      <c r="X437" s="73">
        <f t="shared" si="619"/>
        <v>1</v>
      </c>
      <c r="Y437" s="73">
        <f t="shared" si="619"/>
        <v>1</v>
      </c>
      <c r="Z437" s="73">
        <f t="shared" si="619"/>
        <v>1</v>
      </c>
      <c r="AA437" s="73">
        <f t="shared" si="619"/>
        <v>1</v>
      </c>
      <c r="AB437" s="73">
        <f t="shared" si="619"/>
        <v>1</v>
      </c>
      <c r="AC437" s="73">
        <f t="shared" si="619"/>
        <v>1</v>
      </c>
      <c r="AD437" s="73">
        <f t="shared" si="619"/>
        <v>1</v>
      </c>
      <c r="AE437" s="73">
        <f t="shared" si="619"/>
        <v>1</v>
      </c>
      <c r="AF437" s="73">
        <f t="shared" si="619"/>
        <v>1</v>
      </c>
      <c r="AG437" s="73">
        <f t="shared" si="619"/>
        <v>1</v>
      </c>
      <c r="AH437" s="73">
        <f t="shared" si="619"/>
        <v>1</v>
      </c>
      <c r="AI437" s="73">
        <f t="shared" si="619"/>
        <v>1</v>
      </c>
      <c r="AJ437" s="73">
        <f t="shared" si="619"/>
        <v>1</v>
      </c>
      <c r="AK437" s="73">
        <f t="shared" si="619"/>
        <v>1</v>
      </c>
      <c r="AL437" s="73">
        <f t="shared" si="619"/>
        <v>1</v>
      </c>
      <c r="AM437" s="73">
        <f t="shared" si="619"/>
        <v>1</v>
      </c>
      <c r="AN437" s="73"/>
      <c r="AO437" s="73"/>
      <c r="AP437" s="73"/>
      <c r="AQ437" s="73"/>
      <c r="AR437" s="73"/>
      <c r="AS437" s="73"/>
      <c r="AT437" s="73"/>
      <c r="AU437" s="73"/>
      <c r="AV437" s="73"/>
      <c r="AW437" s="73"/>
      <c r="AX437" s="73"/>
      <c r="AY437" s="73"/>
      <c r="AZ437" s="73"/>
      <c r="BA437" s="73"/>
      <c r="BB437" s="73"/>
      <c r="BC437" s="73"/>
      <c r="BD437" s="73"/>
      <c r="BE437" s="73"/>
      <c r="BF437" s="73"/>
      <c r="BG437" s="73"/>
      <c r="BH437" s="73"/>
    </row>
    <row r="438" spans="1:60">
      <c r="A438" s="9"/>
      <c r="B438" s="9"/>
      <c r="C438" s="70" t="s">
        <v>89</v>
      </c>
      <c r="D438" s="161"/>
      <c r="E438" s="70"/>
      <c r="F438" s="71"/>
      <c r="G438" s="70"/>
      <c r="H438" s="162"/>
      <c r="I438" s="72"/>
      <c r="J438" s="74">
        <f>IF(SUM($J437:J437)=0,0,1)</f>
        <v>1</v>
      </c>
      <c r="K438" s="74">
        <f>IF(SUM($J437:K437)=0,0,1)</f>
        <v>1</v>
      </c>
      <c r="L438" s="74">
        <f>IF(SUM($J437:L437)=0,0,1)</f>
        <v>1</v>
      </c>
      <c r="M438" s="74">
        <f>IF(SUM($J437:M437)=0,0,1)</f>
        <v>1</v>
      </c>
      <c r="N438" s="74">
        <f>IF(SUM($J437:N437)=0,0,1)</f>
        <v>1</v>
      </c>
      <c r="O438" s="74">
        <f>IF(SUM($J437:O437)=0,0,1)</f>
        <v>1</v>
      </c>
      <c r="P438" s="74">
        <f>IF(SUM($J437:P437)=0,0,1)</f>
        <v>1</v>
      </c>
      <c r="Q438" s="74">
        <f>IF(SUM($J437:Q437)=0,0,1)</f>
        <v>1</v>
      </c>
      <c r="R438" s="74">
        <f>IF(SUM($J437:R437)=0,0,1)</f>
        <v>1</v>
      </c>
      <c r="S438" s="74">
        <f>IF(SUM($J437:S437)=0,0,1)</f>
        <v>1</v>
      </c>
      <c r="T438" s="74">
        <f>IF(SUM($J437:T437)=0,0,1)</f>
        <v>1</v>
      </c>
      <c r="U438" s="74">
        <f>IF(SUM($J437:U437)=0,0,1)</f>
        <v>1</v>
      </c>
      <c r="V438" s="74">
        <f>IF(SUM($J437:V437)=0,0,1)</f>
        <v>1</v>
      </c>
      <c r="W438" s="74">
        <f>IF(SUM($J437:W437)=0,0,1)</f>
        <v>1</v>
      </c>
      <c r="X438" s="74">
        <f>IF(SUM($J437:X437)=0,0,1)</f>
        <v>1</v>
      </c>
      <c r="Y438" s="74">
        <f>IF(SUM($J437:Y437)=0,0,1)</f>
        <v>1</v>
      </c>
      <c r="Z438" s="74">
        <f>IF(SUM($J437:Z437)=0,0,1)</f>
        <v>1</v>
      </c>
      <c r="AA438" s="74">
        <f>IF(SUM($J437:AA437)=0,0,1)</f>
        <v>1</v>
      </c>
      <c r="AB438" s="74">
        <f>IF(SUM($J437:AB437)=0,0,1)</f>
        <v>1</v>
      </c>
      <c r="AC438" s="74">
        <f>IF(SUM($J437:AC437)=0,0,1)</f>
        <v>1</v>
      </c>
      <c r="AD438" s="74">
        <f>IF(SUM($J437:AD437)=0,0,1)</f>
        <v>1</v>
      </c>
      <c r="AE438" s="74">
        <f>IF(SUM($J437:AE437)=0,0,1)</f>
        <v>1</v>
      </c>
      <c r="AF438" s="74">
        <f>IF(SUM($J437:AF437)=0,0,1)</f>
        <v>1</v>
      </c>
      <c r="AG438" s="74">
        <f>IF(SUM($J437:AG437)=0,0,1)</f>
        <v>1</v>
      </c>
      <c r="AH438" s="74">
        <f>IF(SUM($J437:AH437)=0,0,1)</f>
        <v>1</v>
      </c>
      <c r="AI438" s="74">
        <f>IF(SUM($J437:AI437)=0,0,1)</f>
        <v>1</v>
      </c>
      <c r="AJ438" s="74">
        <f>IF(SUM($J437:AJ437)=0,0,1)</f>
        <v>1</v>
      </c>
      <c r="AK438" s="74">
        <f>IF(SUM($J437:AK437)=0,0,1)</f>
        <v>1</v>
      </c>
      <c r="AL438" s="74">
        <f>IF(SUM($J437:AL437)=0,0,1)</f>
        <v>1</v>
      </c>
      <c r="AM438" s="74">
        <f>IF(SUM($J437:AM437)=0,0,1)</f>
        <v>1</v>
      </c>
      <c r="AN438" s="74"/>
      <c r="AO438" s="74"/>
      <c r="AP438" s="74"/>
      <c r="AQ438" s="74"/>
      <c r="AR438" s="74"/>
      <c r="AS438" s="74"/>
      <c r="AT438" s="74"/>
      <c r="AU438" s="74"/>
      <c r="AV438" s="74"/>
      <c r="AW438" s="74"/>
      <c r="AX438" s="74"/>
      <c r="AY438" s="74"/>
      <c r="AZ438" s="74"/>
      <c r="BA438" s="74"/>
      <c r="BB438" s="74"/>
      <c r="BC438" s="74"/>
      <c r="BD438" s="74"/>
      <c r="BE438" s="75"/>
      <c r="BF438" s="75"/>
      <c r="BG438" s="75"/>
      <c r="BH438" s="75"/>
    </row>
    <row r="439" spans="1:60">
      <c r="A439" s="9"/>
      <c r="B439" s="9"/>
      <c r="C439" s="70" t="s">
        <v>90</v>
      </c>
      <c r="D439" s="161"/>
      <c r="E439" s="70"/>
      <c r="F439" s="71"/>
      <c r="G439" s="70"/>
      <c r="H439" s="162"/>
      <c r="I439" s="72"/>
      <c r="J439" s="74">
        <f t="shared" ref="J439" si="620">IF($AM438=0,0,IF(AND(J438=0,J437=0),K439-1,0))</f>
        <v>0</v>
      </c>
      <c r="K439" s="74">
        <f t="shared" ref="K439" si="621">IF($AM438=0,0,IF(AND(K438=0,K437=0),L439-1,0))</f>
        <v>0</v>
      </c>
      <c r="L439" s="74">
        <f t="shared" ref="L439" si="622">IF($AM438=0,0,IF(AND(L438=0,L437=0),M439-1,0))</f>
        <v>0</v>
      </c>
      <c r="M439" s="74">
        <f t="shared" ref="M439" si="623">IF($AM438=0,0,IF(AND(M438=0,M437=0),N439-1,0))</f>
        <v>0</v>
      </c>
      <c r="N439" s="74">
        <f t="shared" ref="N439" si="624">IF($AM438=0,0,IF(AND(N438=0,N437=0),O439-1,0))</f>
        <v>0</v>
      </c>
      <c r="O439" s="74">
        <f t="shared" ref="O439" si="625">IF($AM438=0,0,IF(AND(O438=0,O437=0),P439-1,0))</f>
        <v>0</v>
      </c>
      <c r="P439" s="74">
        <f t="shared" ref="P439" si="626">IF($AM438=0,0,IF(AND(P438=0,P437=0),Q439-1,0))</f>
        <v>0</v>
      </c>
      <c r="Q439" s="74">
        <f t="shared" ref="Q439" si="627">IF($AM438=0,0,IF(AND(Q438=0,Q437=0),R439-1,0))</f>
        <v>0</v>
      </c>
      <c r="R439" s="74">
        <f t="shared" ref="R439" si="628">IF($AM438=0,0,IF(AND(R438=0,R437=0),S439-1,0))</f>
        <v>0</v>
      </c>
      <c r="S439" s="74">
        <f t="shared" ref="S439" si="629">IF($AM438=0,0,IF(AND(S438=0,S437=0),T439-1,0))</f>
        <v>0</v>
      </c>
      <c r="T439" s="74">
        <f t="shared" ref="T439" si="630">IF($AM438=0,0,IF(AND(T438=0,T437=0),U439-1,0))</f>
        <v>0</v>
      </c>
      <c r="U439" s="74">
        <f t="shared" ref="U439" si="631">IF($AM438=0,0,IF(AND(U438=0,U437=0),V439-1,0))</f>
        <v>0</v>
      </c>
      <c r="V439" s="74">
        <f t="shared" ref="V439" si="632">IF($AM438=0,0,IF(AND(V438=0,V437=0),W439-1,0))</f>
        <v>0</v>
      </c>
      <c r="W439" s="74">
        <f t="shared" ref="W439" si="633">IF($AM438=0,0,IF(AND(W438=0,W437=0),X439-1,0))</f>
        <v>0</v>
      </c>
      <c r="X439" s="74">
        <f t="shared" ref="X439" si="634">IF($AM438=0,0,IF(AND(X438=0,X437=0),Y439-1,0))</f>
        <v>0</v>
      </c>
      <c r="Y439" s="74">
        <f t="shared" ref="Y439" si="635">IF($AM438=0,0,IF(AND(Y438=0,Y437=0),Z439-1,0))</f>
        <v>0</v>
      </c>
      <c r="Z439" s="74">
        <f t="shared" ref="Z439" si="636">IF($AM438=0,0,IF(AND(Z438=0,Z437=0),AA439-1,0))</f>
        <v>0</v>
      </c>
      <c r="AA439" s="74">
        <f t="shared" ref="AA439" si="637">IF($AM438=0,0,IF(AND(AA438=0,AA437=0),AB439-1,0))</f>
        <v>0</v>
      </c>
      <c r="AB439" s="74">
        <f t="shared" ref="AB439" si="638">IF($AM438=0,0,IF(AND(AB438=0,AB437=0),AC439-1,0))</f>
        <v>0</v>
      </c>
      <c r="AC439" s="74">
        <f t="shared" ref="AC439" si="639">IF($AM438=0,0,IF(AND(AC438=0,AC437=0),AD439-1,0))</f>
        <v>0</v>
      </c>
      <c r="AD439" s="74">
        <f t="shared" ref="AD439" si="640">IF($AM438=0,0,IF(AND(AD438=0,AD437=0),AE439-1,0))</f>
        <v>0</v>
      </c>
      <c r="AE439" s="74">
        <f t="shared" ref="AE439" si="641">IF($AM438=0,0,IF(AND(AE438=0,AE437=0),AF439-1,0))</f>
        <v>0</v>
      </c>
      <c r="AF439" s="74">
        <f t="shared" ref="AF439" si="642">IF($AM438=0,0,IF(AND(AF438=0,AF437=0),AG439-1,0))</f>
        <v>0</v>
      </c>
      <c r="AG439" s="74">
        <f t="shared" ref="AG439" si="643">IF($AM438=0,0,IF(AND(AG438=0,AG437=0),AH439-1,0))</f>
        <v>0</v>
      </c>
      <c r="AH439" s="74">
        <f t="shared" ref="AH439" si="644">IF($AM438=0,0,IF(AND(AH438=0,AH437=0),AI439-1,0))</f>
        <v>0</v>
      </c>
      <c r="AI439" s="74">
        <f t="shared" ref="AI439" si="645">IF($AM438=0,0,IF(AND(AI438=0,AI437=0),AJ439-1,0))</f>
        <v>0</v>
      </c>
      <c r="AJ439" s="74">
        <f t="shared" ref="AJ439" si="646">IF($AM438=0,0,IF(AND(AJ438=0,AJ437=0),AK439-1,0))</f>
        <v>0</v>
      </c>
      <c r="AK439" s="74">
        <f t="shared" ref="AK439" si="647">IF($AM438=0,0,IF(AND(AK438=0,AK437=0),AL439-1,0))</f>
        <v>0</v>
      </c>
      <c r="AL439" s="74">
        <f t="shared" ref="AL439" si="648">IF($AM438=0,0,IF(AND(AL438=0,AL437=0),AM439-1,0))</f>
        <v>0</v>
      </c>
      <c r="AM439" s="74">
        <f t="shared" ref="AM439" si="649">IF($AM438=0,0,IF(AND(AM438=0,AM437=0),AN439-1,0))</f>
        <v>0</v>
      </c>
      <c r="AN439" s="74"/>
      <c r="AO439" s="74"/>
      <c r="AP439" s="74"/>
      <c r="AQ439" s="74"/>
      <c r="AR439" s="74"/>
      <c r="AS439" s="74"/>
      <c r="AT439" s="74"/>
      <c r="AU439" s="74"/>
      <c r="AV439" s="74"/>
      <c r="AW439" s="74"/>
      <c r="AX439" s="74"/>
      <c r="AY439" s="74"/>
      <c r="AZ439" s="74"/>
      <c r="BA439" s="74"/>
      <c r="BB439" s="74"/>
      <c r="BC439" s="74"/>
      <c r="BD439" s="74"/>
      <c r="BE439" s="75"/>
      <c r="BF439" s="75"/>
      <c r="BG439" s="75"/>
      <c r="BH439" s="75"/>
    </row>
    <row r="440" spans="1:60">
      <c r="A440" s="9"/>
      <c r="B440" s="9"/>
      <c r="C440" s="70" t="s">
        <v>91</v>
      </c>
      <c r="D440" s="161"/>
      <c r="E440" s="70"/>
      <c r="F440" s="71"/>
      <c r="G440" s="70"/>
      <c r="H440" s="162"/>
      <c r="I440" s="72"/>
      <c r="J440" s="74">
        <f t="shared" ref="J440:AM440" si="650">IF(ABS(J439)=INDEX(leadtimes,MATCH($B433,augnames,0),1),1,0)</f>
        <v>1</v>
      </c>
      <c r="K440" s="74">
        <f t="shared" si="650"/>
        <v>1</v>
      </c>
      <c r="L440" s="74">
        <f t="shared" si="650"/>
        <v>1</v>
      </c>
      <c r="M440" s="74">
        <f t="shared" si="650"/>
        <v>1</v>
      </c>
      <c r="N440" s="74">
        <f t="shared" si="650"/>
        <v>1</v>
      </c>
      <c r="O440" s="74">
        <f t="shared" si="650"/>
        <v>1</v>
      </c>
      <c r="P440" s="74">
        <f t="shared" si="650"/>
        <v>1</v>
      </c>
      <c r="Q440" s="74">
        <f t="shared" si="650"/>
        <v>1</v>
      </c>
      <c r="R440" s="74">
        <f t="shared" si="650"/>
        <v>1</v>
      </c>
      <c r="S440" s="74">
        <f t="shared" si="650"/>
        <v>1</v>
      </c>
      <c r="T440" s="74">
        <f t="shared" si="650"/>
        <v>1</v>
      </c>
      <c r="U440" s="74">
        <f t="shared" si="650"/>
        <v>1</v>
      </c>
      <c r="V440" s="74">
        <f t="shared" si="650"/>
        <v>1</v>
      </c>
      <c r="W440" s="74">
        <f t="shared" si="650"/>
        <v>1</v>
      </c>
      <c r="X440" s="74">
        <f t="shared" si="650"/>
        <v>1</v>
      </c>
      <c r="Y440" s="74">
        <f t="shared" si="650"/>
        <v>1</v>
      </c>
      <c r="Z440" s="74">
        <f t="shared" si="650"/>
        <v>1</v>
      </c>
      <c r="AA440" s="74">
        <f t="shared" si="650"/>
        <v>1</v>
      </c>
      <c r="AB440" s="74">
        <f t="shared" si="650"/>
        <v>1</v>
      </c>
      <c r="AC440" s="74">
        <f t="shared" si="650"/>
        <v>1</v>
      </c>
      <c r="AD440" s="74">
        <f t="shared" si="650"/>
        <v>1</v>
      </c>
      <c r="AE440" s="74">
        <f t="shared" si="650"/>
        <v>1</v>
      </c>
      <c r="AF440" s="74">
        <f t="shared" si="650"/>
        <v>1</v>
      </c>
      <c r="AG440" s="74">
        <f t="shared" si="650"/>
        <v>1</v>
      </c>
      <c r="AH440" s="74">
        <f t="shared" si="650"/>
        <v>1</v>
      </c>
      <c r="AI440" s="74">
        <f t="shared" si="650"/>
        <v>1</v>
      </c>
      <c r="AJ440" s="74">
        <f t="shared" si="650"/>
        <v>1</v>
      </c>
      <c r="AK440" s="74">
        <f t="shared" si="650"/>
        <v>1</v>
      </c>
      <c r="AL440" s="74">
        <f t="shared" si="650"/>
        <v>1</v>
      </c>
      <c r="AM440" s="74">
        <f t="shared" si="650"/>
        <v>1</v>
      </c>
      <c r="AN440" s="74"/>
      <c r="AO440" s="74"/>
      <c r="AP440" s="74"/>
      <c r="AQ440" s="74"/>
      <c r="AR440" s="74"/>
      <c r="AS440" s="74"/>
      <c r="AT440" s="74"/>
      <c r="AU440" s="74"/>
      <c r="AV440" s="74"/>
      <c r="AW440" s="74"/>
      <c r="AX440" s="74"/>
      <c r="AY440" s="74"/>
      <c r="AZ440" s="74"/>
      <c r="BA440" s="74"/>
      <c r="BB440" s="74"/>
      <c r="BC440" s="74"/>
      <c r="BD440" s="74"/>
      <c r="BE440" s="75"/>
      <c r="BF440" s="75"/>
      <c r="BG440" s="75"/>
      <c r="BH440" s="75"/>
    </row>
    <row r="441" spans="1:60">
      <c r="A441" s="9"/>
      <c r="B441" s="9"/>
      <c r="C441" s="70" t="s">
        <v>92</v>
      </c>
      <c r="D441" s="161"/>
      <c r="E441" s="70"/>
      <c r="F441" s="71"/>
      <c r="G441" s="70"/>
      <c r="H441" s="162"/>
      <c r="I441" s="72"/>
      <c r="J441" s="74">
        <f>IF(SUM($J440:J440)=1,1,0)+I441</f>
        <v>1</v>
      </c>
      <c r="K441" s="74">
        <f>IF(SUM($J440:K440)=1,1,0)+J441</f>
        <v>1</v>
      </c>
      <c r="L441" s="74">
        <f>IF(SUM($J440:L440)=1,1,0)+K441</f>
        <v>1</v>
      </c>
      <c r="M441" s="74">
        <f>IF(SUM($J440:M440)=1,1,0)+L441</f>
        <v>1</v>
      </c>
      <c r="N441" s="74">
        <f>IF(SUM($J440:N440)=1,1,0)+M441</f>
        <v>1</v>
      </c>
      <c r="O441" s="74">
        <f>IF(SUM($J440:O440)=1,1,0)+N441</f>
        <v>1</v>
      </c>
      <c r="P441" s="74">
        <f>IF(SUM($J440:P440)=1,1,0)+O441</f>
        <v>1</v>
      </c>
      <c r="Q441" s="74">
        <f>IF(SUM($J440:Q440)=1,1,0)+P441</f>
        <v>1</v>
      </c>
      <c r="R441" s="74">
        <f>IF(SUM($J440:R440)=1,1,0)+Q441</f>
        <v>1</v>
      </c>
      <c r="S441" s="74">
        <f>IF(SUM($J440:S440)=1,1,0)+R441</f>
        <v>1</v>
      </c>
      <c r="T441" s="74">
        <f>IF(SUM($J440:T440)=1,1,0)+S441</f>
        <v>1</v>
      </c>
      <c r="U441" s="74">
        <f>IF(SUM($J440:U440)=1,1,0)+T441</f>
        <v>1</v>
      </c>
      <c r="V441" s="74">
        <f>IF(SUM($J440:V440)=1,1,0)+U441</f>
        <v>1</v>
      </c>
      <c r="W441" s="74">
        <f>IF(SUM($J440:W440)=1,1,0)+V441</f>
        <v>1</v>
      </c>
      <c r="X441" s="74">
        <f>IF(SUM($J440:X440)=1,1,0)+W441</f>
        <v>1</v>
      </c>
      <c r="Y441" s="74">
        <f>IF(SUM($J440:Y440)=1,1,0)+X441</f>
        <v>1</v>
      </c>
      <c r="Z441" s="74">
        <f>IF(SUM($J440:Z440)=1,1,0)+Y441</f>
        <v>1</v>
      </c>
      <c r="AA441" s="74">
        <f>IF(SUM($J440:AA440)=1,1,0)+Z441</f>
        <v>1</v>
      </c>
      <c r="AB441" s="74">
        <f>IF(SUM($J440:AB440)=1,1,0)+AA441</f>
        <v>1</v>
      </c>
      <c r="AC441" s="74">
        <f>IF(SUM($J440:AC440)=1,1,0)+AB441</f>
        <v>1</v>
      </c>
      <c r="AD441" s="74">
        <f>IF(SUM($J440:AD440)=1,1,0)+AC441</f>
        <v>1</v>
      </c>
      <c r="AE441" s="74">
        <f>IF(SUM($J440:AE440)=1,1,0)+AD441</f>
        <v>1</v>
      </c>
      <c r="AF441" s="74">
        <f>IF(SUM($J440:AF440)=1,1,0)+AE441</f>
        <v>1</v>
      </c>
      <c r="AG441" s="74">
        <f>IF(SUM($J440:AG440)=1,1,0)+AF441</f>
        <v>1</v>
      </c>
      <c r="AH441" s="74">
        <f>IF(SUM($J440:AH440)=1,1,0)+AG441</f>
        <v>1</v>
      </c>
      <c r="AI441" s="74">
        <f>IF(SUM($J440:AI440)=1,1,0)+AH441</f>
        <v>1</v>
      </c>
      <c r="AJ441" s="74">
        <f>IF(SUM($J440:AJ440)=1,1,0)+AI441</f>
        <v>1</v>
      </c>
      <c r="AK441" s="74">
        <f>IF(SUM($J440:AK440)=1,1,0)+AJ441</f>
        <v>1</v>
      </c>
      <c r="AL441" s="74">
        <f>IF(SUM($J440:AL440)=1,1,0)+AK441</f>
        <v>1</v>
      </c>
      <c r="AM441" s="74">
        <f>IF(SUM($J440:AM440)=1,1,0)+AL441</f>
        <v>1</v>
      </c>
      <c r="AN441" s="74"/>
      <c r="AO441" s="74"/>
      <c r="AP441" s="74"/>
      <c r="AQ441" s="74"/>
      <c r="AR441" s="74"/>
      <c r="AS441" s="74"/>
      <c r="AT441" s="74"/>
      <c r="AU441" s="74"/>
      <c r="AV441" s="74"/>
      <c r="AW441" s="74"/>
      <c r="AX441" s="74"/>
      <c r="AY441" s="74"/>
      <c r="AZ441" s="74"/>
      <c r="BA441" s="74"/>
      <c r="BB441" s="74"/>
      <c r="BC441" s="74"/>
      <c r="BD441" s="74"/>
      <c r="BE441" s="75"/>
      <c r="BF441" s="75"/>
      <c r="BG441" s="75"/>
      <c r="BH441" s="75"/>
    </row>
    <row r="442" spans="1:60" ht="15.65" customHeight="1">
      <c r="A442" s="9"/>
      <c r="B442" s="9"/>
      <c r="C442" s="70" t="s">
        <v>93</v>
      </c>
      <c r="D442" s="162"/>
      <c r="E442" s="72"/>
      <c r="F442" s="76"/>
      <c r="G442" s="72"/>
      <c r="H442" s="162"/>
      <c r="I442" s="72"/>
      <c r="J442" s="73">
        <f>SUM($J437:J437)</f>
        <v>1</v>
      </c>
      <c r="K442" s="73">
        <f>SUM($J437:K437)</f>
        <v>2</v>
      </c>
      <c r="L442" s="73">
        <f>SUM($J437:L437)</f>
        <v>3</v>
      </c>
      <c r="M442" s="73">
        <f>SUM($J437:M437)</f>
        <v>4</v>
      </c>
      <c r="N442" s="73">
        <f>SUM($J437:N437)</f>
        <v>5</v>
      </c>
      <c r="O442" s="73">
        <f>SUM($J437:O437)</f>
        <v>6</v>
      </c>
      <c r="P442" s="73">
        <f>SUM($J437:P437)</f>
        <v>7</v>
      </c>
      <c r="Q442" s="73">
        <f>SUM($J437:Q437)</f>
        <v>8</v>
      </c>
      <c r="R442" s="73">
        <f>SUM($J437:R437)</f>
        <v>9</v>
      </c>
      <c r="S442" s="73">
        <f>SUM($J437:S437)</f>
        <v>10</v>
      </c>
      <c r="T442" s="73">
        <f>SUM($J437:T437)</f>
        <v>11</v>
      </c>
      <c r="U442" s="73">
        <f>SUM($J437:U437)</f>
        <v>12</v>
      </c>
      <c r="V442" s="73">
        <f>SUM($J437:V437)</f>
        <v>13</v>
      </c>
      <c r="W442" s="73">
        <f>SUM($J437:W437)</f>
        <v>14</v>
      </c>
      <c r="X442" s="73">
        <f>SUM($J437:X437)</f>
        <v>15</v>
      </c>
      <c r="Y442" s="73">
        <f>SUM($J437:Y437)</f>
        <v>16</v>
      </c>
      <c r="Z442" s="73">
        <f>SUM($J437:Z437)</f>
        <v>17</v>
      </c>
      <c r="AA442" s="73">
        <f>SUM($J437:AA437)</f>
        <v>18</v>
      </c>
      <c r="AB442" s="73">
        <f>SUM($J437:AB437)</f>
        <v>19</v>
      </c>
      <c r="AC442" s="73">
        <f>SUM($J437:AC437)</f>
        <v>20</v>
      </c>
      <c r="AD442" s="73">
        <f>SUM($J437:AD437)</f>
        <v>21</v>
      </c>
      <c r="AE442" s="73">
        <f>SUM($J437:AE437)</f>
        <v>22</v>
      </c>
      <c r="AF442" s="73">
        <f>SUM($J437:AF437)</f>
        <v>23</v>
      </c>
      <c r="AG442" s="73">
        <f>SUM($J437:AG437)</f>
        <v>24</v>
      </c>
      <c r="AH442" s="73">
        <f>SUM($J437:AH437)</f>
        <v>25</v>
      </c>
      <c r="AI442" s="73">
        <f>SUM($J437:AI437)</f>
        <v>26</v>
      </c>
      <c r="AJ442" s="73">
        <f>SUM($J437:AJ437)</f>
        <v>27</v>
      </c>
      <c r="AK442" s="73">
        <f>SUM($J437:AK437)</f>
        <v>28</v>
      </c>
      <c r="AL442" s="73">
        <f>SUM($J437:AL437)</f>
        <v>29</v>
      </c>
      <c r="AM442" s="73">
        <f>SUM($J437:AM437)</f>
        <v>30</v>
      </c>
      <c r="AN442" s="73"/>
      <c r="AO442" s="73"/>
      <c r="AP442" s="73"/>
      <c r="AQ442" s="73"/>
      <c r="AR442" s="73"/>
      <c r="AS442" s="73"/>
      <c r="AT442" s="73"/>
      <c r="AU442" s="73"/>
      <c r="AV442" s="73"/>
      <c r="AW442" s="73"/>
      <c r="AX442" s="73"/>
      <c r="AY442" s="73"/>
      <c r="AZ442" s="73"/>
      <c r="BA442" s="73"/>
      <c r="BB442" s="73"/>
      <c r="BC442" s="73"/>
      <c r="BD442" s="73"/>
      <c r="BE442" s="73"/>
      <c r="BF442" s="73"/>
      <c r="BG442" s="73"/>
      <c r="BH442" s="73"/>
    </row>
    <row r="443" spans="1:60" ht="15.65" customHeight="1">
      <c r="A443" s="9"/>
      <c r="B443" s="9"/>
      <c r="C443" s="70" t="s">
        <v>94</v>
      </c>
      <c r="D443" s="162"/>
      <c r="E443" s="72"/>
      <c r="F443" s="76"/>
      <c r="G443" s="72"/>
      <c r="H443" s="162"/>
      <c r="I443" s="72"/>
      <c r="J443" s="73">
        <f t="shared" ref="J443:AM443" si="651">IF(J442&gt;INDEX(assetlives, MATCH($B433, augnames, 0)), 0, 1)</f>
        <v>0</v>
      </c>
      <c r="K443" s="73">
        <f t="shared" si="651"/>
        <v>0</v>
      </c>
      <c r="L443" s="73">
        <f t="shared" si="651"/>
        <v>0</v>
      </c>
      <c r="M443" s="73">
        <f t="shared" si="651"/>
        <v>0</v>
      </c>
      <c r="N443" s="73">
        <f t="shared" si="651"/>
        <v>0</v>
      </c>
      <c r="O443" s="73">
        <f t="shared" si="651"/>
        <v>0</v>
      </c>
      <c r="P443" s="73">
        <f t="shared" si="651"/>
        <v>0</v>
      </c>
      <c r="Q443" s="73">
        <f t="shared" si="651"/>
        <v>0</v>
      </c>
      <c r="R443" s="73">
        <f t="shared" si="651"/>
        <v>0</v>
      </c>
      <c r="S443" s="73">
        <f t="shared" si="651"/>
        <v>0</v>
      </c>
      <c r="T443" s="73">
        <f t="shared" si="651"/>
        <v>0</v>
      </c>
      <c r="U443" s="73">
        <f t="shared" si="651"/>
        <v>0</v>
      </c>
      <c r="V443" s="73">
        <f t="shared" si="651"/>
        <v>0</v>
      </c>
      <c r="W443" s="73">
        <f t="shared" si="651"/>
        <v>0</v>
      </c>
      <c r="X443" s="73">
        <f t="shared" si="651"/>
        <v>0</v>
      </c>
      <c r="Y443" s="73">
        <f t="shared" si="651"/>
        <v>0</v>
      </c>
      <c r="Z443" s="73">
        <f t="shared" si="651"/>
        <v>0</v>
      </c>
      <c r="AA443" s="73">
        <f t="shared" si="651"/>
        <v>0</v>
      </c>
      <c r="AB443" s="73">
        <f t="shared" si="651"/>
        <v>0</v>
      </c>
      <c r="AC443" s="73">
        <f t="shared" si="651"/>
        <v>0</v>
      </c>
      <c r="AD443" s="73">
        <f t="shared" si="651"/>
        <v>0</v>
      </c>
      <c r="AE443" s="73">
        <f t="shared" si="651"/>
        <v>0</v>
      </c>
      <c r="AF443" s="73">
        <f t="shared" si="651"/>
        <v>0</v>
      </c>
      <c r="AG443" s="73">
        <f t="shared" si="651"/>
        <v>0</v>
      </c>
      <c r="AH443" s="73">
        <f t="shared" si="651"/>
        <v>0</v>
      </c>
      <c r="AI443" s="73">
        <f t="shared" si="651"/>
        <v>0</v>
      </c>
      <c r="AJ443" s="73">
        <f t="shared" si="651"/>
        <v>0</v>
      </c>
      <c r="AK443" s="73">
        <f t="shared" si="651"/>
        <v>0</v>
      </c>
      <c r="AL443" s="73">
        <f t="shared" si="651"/>
        <v>0</v>
      </c>
      <c r="AM443" s="73">
        <f t="shared" si="651"/>
        <v>0</v>
      </c>
      <c r="AN443" s="73"/>
      <c r="AO443" s="73"/>
      <c r="AP443" s="73"/>
      <c r="AQ443" s="73"/>
      <c r="AR443" s="73"/>
      <c r="AS443" s="73"/>
      <c r="AT443" s="73"/>
      <c r="AU443" s="73"/>
      <c r="AV443" s="73"/>
      <c r="AW443" s="73"/>
      <c r="AX443" s="73"/>
      <c r="AY443" s="73"/>
      <c r="AZ443" s="73"/>
      <c r="BA443" s="73"/>
      <c r="BB443" s="73"/>
      <c r="BC443" s="73"/>
      <c r="BD443" s="73"/>
      <c r="BE443" s="73"/>
      <c r="BF443" s="73"/>
      <c r="BG443" s="73"/>
      <c r="BH443" s="73"/>
    </row>
    <row r="444" spans="1:60">
      <c r="A444" s="9"/>
      <c r="B444" s="9"/>
      <c r="C444" s="70" t="s">
        <v>95</v>
      </c>
      <c r="D444" s="161"/>
      <c r="E444" s="70"/>
      <c r="F444" s="71"/>
      <c r="G444" s="70"/>
      <c r="H444" s="162"/>
      <c r="I444" s="72"/>
      <c r="J444" s="74">
        <f>IF(J$7&lt;=ModelFyEnd, 1, 0)</f>
        <v>1</v>
      </c>
      <c r="K444" s="74">
        <f t="shared" ref="K444:AM444" si="652">IF(K$7&lt;=ModelFyEnd, 1, 0)</f>
        <v>1</v>
      </c>
      <c r="L444" s="74">
        <f t="shared" si="652"/>
        <v>1</v>
      </c>
      <c r="M444" s="74">
        <f t="shared" si="652"/>
        <v>1</v>
      </c>
      <c r="N444" s="74">
        <f t="shared" si="652"/>
        <v>1</v>
      </c>
      <c r="O444" s="74">
        <f t="shared" si="652"/>
        <v>1</v>
      </c>
      <c r="P444" s="74">
        <f t="shared" si="652"/>
        <v>1</v>
      </c>
      <c r="Q444" s="74">
        <f t="shared" si="652"/>
        <v>1</v>
      </c>
      <c r="R444" s="74">
        <f t="shared" si="652"/>
        <v>1</v>
      </c>
      <c r="S444" s="74">
        <f t="shared" si="652"/>
        <v>1</v>
      </c>
      <c r="T444" s="74">
        <f t="shared" si="652"/>
        <v>1</v>
      </c>
      <c r="U444" s="74">
        <f t="shared" si="652"/>
        <v>1</v>
      </c>
      <c r="V444" s="74">
        <f t="shared" si="652"/>
        <v>1</v>
      </c>
      <c r="W444" s="74">
        <f t="shared" si="652"/>
        <v>1</v>
      </c>
      <c r="X444" s="74">
        <f t="shared" si="652"/>
        <v>1</v>
      </c>
      <c r="Y444" s="74">
        <f t="shared" si="652"/>
        <v>1</v>
      </c>
      <c r="Z444" s="74">
        <f t="shared" si="652"/>
        <v>1</v>
      </c>
      <c r="AA444" s="74">
        <f t="shared" si="652"/>
        <v>1</v>
      </c>
      <c r="AB444" s="74">
        <f t="shared" si="652"/>
        <v>1</v>
      </c>
      <c r="AC444" s="74">
        <f t="shared" si="652"/>
        <v>1</v>
      </c>
      <c r="AD444" s="74">
        <f t="shared" si="652"/>
        <v>1</v>
      </c>
      <c r="AE444" s="74">
        <f t="shared" si="652"/>
        <v>1</v>
      </c>
      <c r="AF444" s="74">
        <f t="shared" si="652"/>
        <v>1</v>
      </c>
      <c r="AG444" s="74">
        <f t="shared" si="652"/>
        <v>1</v>
      </c>
      <c r="AH444" s="74">
        <f t="shared" si="652"/>
        <v>1</v>
      </c>
      <c r="AI444" s="74">
        <f t="shared" si="652"/>
        <v>1</v>
      </c>
      <c r="AJ444" s="74">
        <f t="shared" si="652"/>
        <v>1</v>
      </c>
      <c r="AK444" s="74">
        <f t="shared" si="652"/>
        <v>1</v>
      </c>
      <c r="AL444" s="74">
        <f t="shared" si="652"/>
        <v>1</v>
      </c>
      <c r="AM444" s="74">
        <f t="shared" si="652"/>
        <v>1</v>
      </c>
      <c r="AN444" s="74"/>
      <c r="AO444" s="74"/>
      <c r="AP444" s="74"/>
      <c r="AQ444" s="74"/>
      <c r="AR444" s="74"/>
      <c r="AS444" s="74"/>
      <c r="AT444" s="74"/>
      <c r="AU444" s="74"/>
      <c r="AV444" s="74"/>
      <c r="AW444" s="74"/>
      <c r="AX444" s="74"/>
      <c r="AY444" s="74"/>
      <c r="AZ444" s="74"/>
      <c r="BA444" s="74"/>
      <c r="BB444" s="74"/>
      <c r="BC444" s="74"/>
      <c r="BD444" s="74"/>
      <c r="BE444" s="75"/>
      <c r="BF444" s="75"/>
      <c r="BG444" s="75"/>
      <c r="BH444" s="75"/>
    </row>
    <row r="445" spans="1:60">
      <c r="A445" s="9"/>
      <c r="B445" s="9"/>
      <c r="C445" s="9"/>
      <c r="D445" s="16"/>
      <c r="E445" s="9"/>
      <c r="F445" s="34"/>
      <c r="G445" s="9"/>
      <c r="H445" s="16"/>
      <c r="I445" s="9"/>
      <c r="J445" s="9"/>
      <c r="K445" s="9"/>
      <c r="L445" s="9"/>
      <c r="M445" s="9"/>
      <c r="N445" s="9"/>
      <c r="O445" s="9"/>
      <c r="P445" s="9"/>
      <c r="Q445" s="9"/>
      <c r="R445" s="9"/>
      <c r="S445" s="9"/>
      <c r="T445" s="9"/>
      <c r="U445" s="9"/>
      <c r="V445" s="9"/>
      <c r="W445" s="9"/>
      <c r="X445" s="9"/>
      <c r="Y445" s="9"/>
      <c r="Z445" s="9"/>
      <c r="AA445" s="9"/>
      <c r="AB445" s="9"/>
      <c r="AC445" s="9"/>
      <c r="AD445" s="9"/>
      <c r="AE445" s="9"/>
      <c r="AF445" s="9"/>
      <c r="AG445" s="9"/>
      <c r="AH445" s="9"/>
      <c r="AI445" s="9"/>
      <c r="AJ445" s="9"/>
      <c r="AK445" s="9"/>
      <c r="AL445" s="9"/>
      <c r="AM445" s="9"/>
      <c r="AN445" s="9"/>
      <c r="AO445" s="9"/>
      <c r="AP445" s="9"/>
      <c r="AQ445" s="9"/>
      <c r="AR445" s="9"/>
      <c r="AS445" s="9"/>
      <c r="AT445" s="9"/>
      <c r="AU445" s="9"/>
      <c r="AV445" s="9"/>
      <c r="AW445" s="9"/>
      <c r="AX445" s="9"/>
      <c r="AY445" s="9"/>
      <c r="AZ445" s="9"/>
      <c r="BA445" s="9"/>
      <c r="BB445" s="9"/>
      <c r="BC445" s="9"/>
      <c r="BD445" s="9"/>
      <c r="BE445" s="9"/>
      <c r="BF445" s="9"/>
      <c r="BG445" s="9"/>
      <c r="BH445" s="9"/>
    </row>
    <row r="446" spans="1:60" ht="22">
      <c r="A446" s="9"/>
      <c r="B446" s="63"/>
      <c r="C446" s="5" t="s">
        <v>96</v>
      </c>
      <c r="D446" s="160" t="s">
        <v>80</v>
      </c>
      <c r="E446" s="11"/>
      <c r="F446" s="76" t="s">
        <v>97</v>
      </c>
      <c r="G446" s="9"/>
      <c r="H446" s="16"/>
      <c r="I446" s="9"/>
      <c r="J446" s="48">
        <f t="shared" ref="J446:AM446" si="653">IF(J438=1, INDEX(yieldnew, MATCH($B433, augnames, 0)), 0)*J443</f>
        <v>0</v>
      </c>
      <c r="K446" s="48">
        <f t="shared" si="653"/>
        <v>0</v>
      </c>
      <c r="L446" s="48">
        <f t="shared" si="653"/>
        <v>0</v>
      </c>
      <c r="M446" s="48">
        <f t="shared" si="653"/>
        <v>0</v>
      </c>
      <c r="N446" s="48">
        <f t="shared" si="653"/>
        <v>0</v>
      </c>
      <c r="O446" s="48">
        <f t="shared" si="653"/>
        <v>0</v>
      </c>
      <c r="P446" s="48">
        <f t="shared" si="653"/>
        <v>0</v>
      </c>
      <c r="Q446" s="48">
        <f t="shared" si="653"/>
        <v>0</v>
      </c>
      <c r="R446" s="48">
        <f t="shared" si="653"/>
        <v>0</v>
      </c>
      <c r="S446" s="48">
        <f t="shared" si="653"/>
        <v>0</v>
      </c>
      <c r="T446" s="48">
        <f t="shared" si="653"/>
        <v>0</v>
      </c>
      <c r="U446" s="48">
        <f t="shared" si="653"/>
        <v>0</v>
      </c>
      <c r="V446" s="48">
        <f t="shared" si="653"/>
        <v>0</v>
      </c>
      <c r="W446" s="48">
        <f t="shared" si="653"/>
        <v>0</v>
      </c>
      <c r="X446" s="48">
        <f t="shared" si="653"/>
        <v>0</v>
      </c>
      <c r="Y446" s="48">
        <f t="shared" si="653"/>
        <v>0</v>
      </c>
      <c r="Z446" s="48">
        <f t="shared" si="653"/>
        <v>0</v>
      </c>
      <c r="AA446" s="48">
        <f t="shared" si="653"/>
        <v>0</v>
      </c>
      <c r="AB446" s="48">
        <f t="shared" si="653"/>
        <v>0</v>
      </c>
      <c r="AC446" s="48">
        <f t="shared" si="653"/>
        <v>0</v>
      </c>
      <c r="AD446" s="48">
        <f t="shared" si="653"/>
        <v>0</v>
      </c>
      <c r="AE446" s="48">
        <f t="shared" si="653"/>
        <v>0</v>
      </c>
      <c r="AF446" s="48">
        <f t="shared" si="653"/>
        <v>0</v>
      </c>
      <c r="AG446" s="48">
        <f t="shared" si="653"/>
        <v>0</v>
      </c>
      <c r="AH446" s="48">
        <f t="shared" si="653"/>
        <v>0</v>
      </c>
      <c r="AI446" s="48">
        <f t="shared" si="653"/>
        <v>0</v>
      </c>
      <c r="AJ446" s="48">
        <f t="shared" si="653"/>
        <v>0</v>
      </c>
      <c r="AK446" s="48">
        <f t="shared" si="653"/>
        <v>0</v>
      </c>
      <c r="AL446" s="48">
        <f t="shared" si="653"/>
        <v>0</v>
      </c>
      <c r="AM446" s="48">
        <f t="shared" si="653"/>
        <v>0</v>
      </c>
      <c r="AN446" s="9"/>
      <c r="AO446" s="9"/>
      <c r="AP446" s="9"/>
      <c r="AQ446" s="9"/>
      <c r="AR446" s="9"/>
      <c r="AS446" s="9"/>
      <c r="AT446" s="9"/>
      <c r="AU446" s="9"/>
      <c r="AV446" s="9"/>
      <c r="AW446" s="9"/>
      <c r="AX446" s="9"/>
      <c r="AY446" s="9"/>
      <c r="AZ446" s="9"/>
      <c r="BA446" s="9"/>
      <c r="BB446" s="9"/>
      <c r="BC446" s="9"/>
      <c r="BD446" s="9"/>
      <c r="BE446" s="9"/>
      <c r="BF446" s="9"/>
      <c r="BG446" s="9"/>
      <c r="BH446" s="9"/>
    </row>
    <row r="447" spans="1:60" ht="22">
      <c r="A447" s="9"/>
      <c r="B447" s="63"/>
      <c r="C447" s="5" t="s">
        <v>98</v>
      </c>
      <c r="D447" s="160" t="str">
        <f>baseyear</f>
        <v>FY$24</v>
      </c>
      <c r="E447" s="11"/>
      <c r="F447" s="77" t="str">
        <f>IF(H449=0,"",INDEX($J$7:$AM$7,1,MATCH(1,$J441:$AM441,0)))</f>
        <v/>
      </c>
      <c r="G447" s="9"/>
      <c r="H447" s="16"/>
      <c r="I447" s="9"/>
      <c r="J447" s="48" cm="1">
        <f t="array" ref="J447">IF(J441=0,0,INDEX(Capitalexpenditure,MATCH($B433,augnames,0),J441))</f>
        <v>0</v>
      </c>
      <c r="K447" s="48" cm="1">
        <f t="array" ref="K447">IF(K441=0,0,INDEX(Capitalexpenditure,MATCH($B433,augnames,0),K441))</f>
        <v>0</v>
      </c>
      <c r="L447" s="48" cm="1">
        <f t="array" ref="L447">IF(L441=0,0,INDEX(Capitalexpenditure,MATCH($B433,augnames,0),L441))</f>
        <v>0</v>
      </c>
      <c r="M447" s="48" cm="1">
        <f t="array" ref="M447">IF(M441=0,0,INDEX(Capitalexpenditure,MATCH($B433,augnames,0),M441))</f>
        <v>0</v>
      </c>
      <c r="N447" s="48" cm="1">
        <f t="array" ref="N447">IF(N441=0,0,INDEX(Capitalexpenditure,MATCH($B433,augnames,0),N441))</f>
        <v>0</v>
      </c>
      <c r="O447" s="48" cm="1">
        <f t="array" ref="O447">IF(O441=0,0,INDEX(Capitalexpenditure,MATCH($B433,augnames,0),O441))</f>
        <v>0</v>
      </c>
      <c r="P447" s="48" cm="1">
        <f t="array" ref="P447">IF(P441=0,0,INDEX(Capitalexpenditure,MATCH($B433,augnames,0),P441))</f>
        <v>0</v>
      </c>
      <c r="Q447" s="48" cm="1">
        <f t="array" ref="Q447">IF(Q441=0,0,INDEX(Capitalexpenditure,MATCH($B433,augnames,0),Q441))</f>
        <v>0</v>
      </c>
      <c r="R447" s="48" cm="1">
        <f t="array" ref="R447">IF(R441=0,0,INDEX(Capitalexpenditure,MATCH($B433,augnames,0),R441))</f>
        <v>0</v>
      </c>
      <c r="S447" s="48" cm="1">
        <f t="array" ref="S447">IF(S441=0,0,INDEX(Capitalexpenditure,MATCH($B433,augnames,0),S441))</f>
        <v>0</v>
      </c>
      <c r="T447" s="48" cm="1">
        <f t="array" ref="T447">IF(T441=0,0,INDEX(Capitalexpenditure,MATCH($B433,augnames,0),T441))</f>
        <v>0</v>
      </c>
      <c r="U447" s="48" cm="1">
        <f t="array" ref="U447">IF(U441=0,0,INDEX(Capitalexpenditure,MATCH($B433,augnames,0),U441))</f>
        <v>0</v>
      </c>
      <c r="V447" s="48" cm="1">
        <f t="array" ref="V447">IF(V441=0,0,INDEX(Capitalexpenditure,MATCH($B433,augnames,0),V441))</f>
        <v>0</v>
      </c>
      <c r="W447" s="48" cm="1">
        <f t="array" ref="W447">IF(W441=0,0,INDEX(Capitalexpenditure,MATCH($B433,augnames,0),W441))</f>
        <v>0</v>
      </c>
      <c r="X447" s="48" cm="1">
        <f t="array" ref="X447">IF(X441=0,0,INDEX(Capitalexpenditure,MATCH($B433,augnames,0),X441))</f>
        <v>0</v>
      </c>
      <c r="Y447" s="48" cm="1">
        <f t="array" ref="Y447">IF(Y441=0,0,INDEX(Capitalexpenditure,MATCH($B433,augnames,0),Y441))</f>
        <v>0</v>
      </c>
      <c r="Z447" s="48" cm="1">
        <f t="array" ref="Z447">IF(Z441=0,0,INDEX(Capitalexpenditure,MATCH($B433,augnames,0),Z441))</f>
        <v>0</v>
      </c>
      <c r="AA447" s="48" cm="1">
        <f t="array" ref="AA447">IF(AA441=0,0,INDEX(Capitalexpenditure,MATCH($B433,augnames,0),AA441))</f>
        <v>0</v>
      </c>
      <c r="AB447" s="48" cm="1">
        <f t="array" ref="AB447">IF(AB441=0,0,INDEX(Capitalexpenditure,MATCH($B433,augnames,0),AB441))</f>
        <v>0</v>
      </c>
      <c r="AC447" s="48" cm="1">
        <f t="array" ref="AC447">IF(AC441=0,0,INDEX(Capitalexpenditure,MATCH($B433,augnames,0),AC441))</f>
        <v>0</v>
      </c>
      <c r="AD447" s="48" cm="1">
        <f t="array" ref="AD447">IF(AD441=0,0,INDEX(Capitalexpenditure,MATCH($B433,augnames,0),AD441))</f>
        <v>0</v>
      </c>
      <c r="AE447" s="48" cm="1">
        <f t="array" ref="AE447">IF(AE441=0,0,INDEX(Capitalexpenditure,MATCH($B433,augnames,0),AE441))</f>
        <v>0</v>
      </c>
      <c r="AF447" s="48" cm="1">
        <f t="array" ref="AF447">IF(AF441=0,0,INDEX(Capitalexpenditure,MATCH($B433,augnames,0),AF441))</f>
        <v>0</v>
      </c>
      <c r="AG447" s="48" cm="1">
        <f t="array" ref="AG447">IF(AG441=0,0,INDEX(Capitalexpenditure,MATCH($B433,augnames,0),AG441))</f>
        <v>0</v>
      </c>
      <c r="AH447" s="48" cm="1">
        <f t="array" ref="AH447">IF(AH441=0,0,INDEX(Capitalexpenditure,MATCH($B433,augnames,0),AH441))</f>
        <v>0</v>
      </c>
      <c r="AI447" s="48" cm="1">
        <f t="array" ref="AI447">IF(AI441=0,0,INDEX(Capitalexpenditure,MATCH($B433,augnames,0),AI441))</f>
        <v>0</v>
      </c>
      <c r="AJ447" s="48" cm="1">
        <f t="array" ref="AJ447">IF(AJ441=0,0,INDEX(Capitalexpenditure,MATCH($B433,augnames,0),AJ441))</f>
        <v>0</v>
      </c>
      <c r="AK447" s="48" cm="1">
        <f t="array" ref="AK447">IF(AK441=0,0,INDEX(Capitalexpenditure,MATCH($B433,augnames,0),AK441))</f>
        <v>0</v>
      </c>
      <c r="AL447" s="48" cm="1">
        <f t="array" ref="AL447">IF(AL441=0,0,INDEX(Capitalexpenditure,MATCH($B433,augnames,0),AL441))</f>
        <v>0</v>
      </c>
      <c r="AM447" s="48" cm="1">
        <f t="array" ref="AM447">IF(AM441=0,0,INDEX(Capitalexpenditure,MATCH($B433,augnames,0),AM441))</f>
        <v>0</v>
      </c>
      <c r="AN447" s="9"/>
      <c r="AO447" s="9"/>
      <c r="AP447" s="9"/>
      <c r="AQ447" s="9"/>
      <c r="AR447" s="9"/>
      <c r="AS447" s="9"/>
      <c r="AT447" s="9"/>
      <c r="AU447" s="9"/>
      <c r="AV447" s="9"/>
      <c r="AW447" s="9"/>
      <c r="AX447" s="9"/>
      <c r="AY447" s="9"/>
      <c r="AZ447" s="9"/>
      <c r="BA447" s="9"/>
      <c r="BB447" s="9"/>
      <c r="BC447" s="9"/>
      <c r="BD447" s="9"/>
      <c r="BE447" s="9"/>
      <c r="BF447" s="9"/>
      <c r="BG447" s="9"/>
      <c r="BH447" s="9"/>
    </row>
    <row r="448" spans="1:60" ht="22">
      <c r="A448" s="9"/>
      <c r="B448" s="63"/>
      <c r="C448" s="5" t="s">
        <v>99</v>
      </c>
      <c r="D448" s="160" t="str">
        <f>baseyear</f>
        <v>FY$24</v>
      </c>
      <c r="E448" s="11"/>
      <c r="F448" s="64"/>
      <c r="G448" s="9"/>
      <c r="H448" s="16"/>
      <c r="I448" s="9"/>
      <c r="J448" s="48">
        <f t="shared" ref="J448:AM448" si="654">IF(J438=1,INDEX(Operatingexpenditure,MATCH($B433,augnames,0),J442),0)</f>
        <v>0</v>
      </c>
      <c r="K448" s="48">
        <f t="shared" si="654"/>
        <v>0</v>
      </c>
      <c r="L448" s="48">
        <f t="shared" si="654"/>
        <v>0</v>
      </c>
      <c r="M448" s="48">
        <f t="shared" si="654"/>
        <v>0</v>
      </c>
      <c r="N448" s="48">
        <f t="shared" si="654"/>
        <v>0</v>
      </c>
      <c r="O448" s="48">
        <f t="shared" si="654"/>
        <v>0</v>
      </c>
      <c r="P448" s="48">
        <f t="shared" si="654"/>
        <v>0</v>
      </c>
      <c r="Q448" s="48">
        <f t="shared" si="654"/>
        <v>0</v>
      </c>
      <c r="R448" s="48">
        <f t="shared" si="654"/>
        <v>0</v>
      </c>
      <c r="S448" s="48">
        <f t="shared" si="654"/>
        <v>0</v>
      </c>
      <c r="T448" s="48">
        <f t="shared" si="654"/>
        <v>0</v>
      </c>
      <c r="U448" s="48">
        <f t="shared" si="654"/>
        <v>0</v>
      </c>
      <c r="V448" s="48">
        <f t="shared" si="654"/>
        <v>0</v>
      </c>
      <c r="W448" s="48">
        <f t="shared" si="654"/>
        <v>0</v>
      </c>
      <c r="X448" s="48">
        <f t="shared" si="654"/>
        <v>0</v>
      </c>
      <c r="Y448" s="48">
        <f t="shared" si="654"/>
        <v>0</v>
      </c>
      <c r="Z448" s="48">
        <f t="shared" si="654"/>
        <v>0</v>
      </c>
      <c r="AA448" s="48">
        <f t="shared" si="654"/>
        <v>0</v>
      </c>
      <c r="AB448" s="48">
        <f t="shared" si="654"/>
        <v>0</v>
      </c>
      <c r="AC448" s="48">
        <f t="shared" si="654"/>
        <v>0</v>
      </c>
      <c r="AD448" s="48">
        <f t="shared" si="654"/>
        <v>0</v>
      </c>
      <c r="AE448" s="48">
        <f t="shared" si="654"/>
        <v>0</v>
      </c>
      <c r="AF448" s="48">
        <f t="shared" si="654"/>
        <v>0</v>
      </c>
      <c r="AG448" s="48">
        <f t="shared" si="654"/>
        <v>0</v>
      </c>
      <c r="AH448" s="48">
        <f t="shared" si="654"/>
        <v>0</v>
      </c>
      <c r="AI448" s="48">
        <f t="shared" si="654"/>
        <v>0</v>
      </c>
      <c r="AJ448" s="48">
        <f t="shared" si="654"/>
        <v>0</v>
      </c>
      <c r="AK448" s="48">
        <f t="shared" si="654"/>
        <v>0</v>
      </c>
      <c r="AL448" s="48">
        <f t="shared" si="654"/>
        <v>0</v>
      </c>
      <c r="AM448" s="48">
        <f t="shared" si="654"/>
        <v>0</v>
      </c>
      <c r="AN448" s="9"/>
      <c r="AO448" s="9"/>
      <c r="AP448" s="9"/>
      <c r="AQ448" s="9"/>
      <c r="AR448" s="9"/>
      <c r="AS448" s="9"/>
      <c r="AT448" s="9"/>
      <c r="AU448" s="9"/>
      <c r="AV448" s="9"/>
      <c r="AW448" s="9"/>
      <c r="AX448" s="9"/>
      <c r="AY448" s="9"/>
      <c r="AZ448" s="9"/>
      <c r="BA448" s="9"/>
      <c r="BB448" s="9"/>
      <c r="BC448" s="9"/>
      <c r="BD448" s="9"/>
      <c r="BE448" s="9"/>
      <c r="BF448" s="9"/>
      <c r="BG448" s="9"/>
      <c r="BH448" s="9"/>
    </row>
    <row r="449" spans="1:60" s="59" customFormat="1" ht="22">
      <c r="A449" s="10"/>
      <c r="B449" s="66"/>
      <c r="C449" s="59" t="str">
        <f>"Total expenditure: "&amp;B433</f>
        <v>Total expenditure: Augmentation 2 name</v>
      </c>
      <c r="D449" s="163" t="str">
        <f>baseyear</f>
        <v>FY$24</v>
      </c>
      <c r="E449" s="78"/>
      <c r="F449" s="64"/>
      <c r="G449" s="10"/>
      <c r="H449" s="169">
        <f>J449+NPV(discountrate, K449:AM449)</f>
        <v>0</v>
      </c>
      <c r="I449" s="10"/>
      <c r="J449" s="65">
        <f>IF(J444=1, SUM(J447:J448), 0)</f>
        <v>0</v>
      </c>
      <c r="K449" s="65">
        <f t="shared" ref="K449:AM449" si="655">IF(K444=1, SUM(K447:K448), 0)</f>
        <v>0</v>
      </c>
      <c r="L449" s="65">
        <f t="shared" si="655"/>
        <v>0</v>
      </c>
      <c r="M449" s="65">
        <f t="shared" si="655"/>
        <v>0</v>
      </c>
      <c r="N449" s="65">
        <f t="shared" si="655"/>
        <v>0</v>
      </c>
      <c r="O449" s="65">
        <f t="shared" si="655"/>
        <v>0</v>
      </c>
      <c r="P449" s="65">
        <f t="shared" si="655"/>
        <v>0</v>
      </c>
      <c r="Q449" s="65">
        <f t="shared" si="655"/>
        <v>0</v>
      </c>
      <c r="R449" s="65">
        <f t="shared" si="655"/>
        <v>0</v>
      </c>
      <c r="S449" s="65">
        <f t="shared" si="655"/>
        <v>0</v>
      </c>
      <c r="T449" s="65">
        <f t="shared" si="655"/>
        <v>0</v>
      </c>
      <c r="U449" s="65">
        <f t="shared" si="655"/>
        <v>0</v>
      </c>
      <c r="V449" s="65">
        <f t="shared" si="655"/>
        <v>0</v>
      </c>
      <c r="W449" s="65">
        <f t="shared" si="655"/>
        <v>0</v>
      </c>
      <c r="X449" s="65">
        <f t="shared" si="655"/>
        <v>0</v>
      </c>
      <c r="Y449" s="65">
        <f t="shared" si="655"/>
        <v>0</v>
      </c>
      <c r="Z449" s="65">
        <f t="shared" si="655"/>
        <v>0</v>
      </c>
      <c r="AA449" s="65">
        <f t="shared" si="655"/>
        <v>0</v>
      </c>
      <c r="AB449" s="65">
        <f t="shared" si="655"/>
        <v>0</v>
      </c>
      <c r="AC449" s="65">
        <f t="shared" si="655"/>
        <v>0</v>
      </c>
      <c r="AD449" s="65">
        <f t="shared" si="655"/>
        <v>0</v>
      </c>
      <c r="AE449" s="65">
        <f t="shared" si="655"/>
        <v>0</v>
      </c>
      <c r="AF449" s="65">
        <f t="shared" si="655"/>
        <v>0</v>
      </c>
      <c r="AG449" s="65">
        <f t="shared" si="655"/>
        <v>0</v>
      </c>
      <c r="AH449" s="65">
        <f t="shared" si="655"/>
        <v>0</v>
      </c>
      <c r="AI449" s="65">
        <f t="shared" si="655"/>
        <v>0</v>
      </c>
      <c r="AJ449" s="65">
        <f t="shared" si="655"/>
        <v>0</v>
      </c>
      <c r="AK449" s="65">
        <f t="shared" si="655"/>
        <v>0</v>
      </c>
      <c r="AL449" s="65">
        <f t="shared" si="655"/>
        <v>0</v>
      </c>
      <c r="AM449" s="65">
        <f t="shared" si="655"/>
        <v>0</v>
      </c>
      <c r="AN449" s="10"/>
      <c r="AO449" s="10"/>
      <c r="AP449" s="10"/>
      <c r="AQ449" s="10"/>
      <c r="AR449" s="10"/>
      <c r="AS449" s="10"/>
      <c r="AT449" s="10"/>
      <c r="AU449" s="10"/>
      <c r="AV449" s="10"/>
      <c r="AW449" s="10"/>
      <c r="AX449" s="10"/>
      <c r="AY449" s="10"/>
      <c r="AZ449" s="10"/>
      <c r="BA449" s="10"/>
      <c r="BB449" s="10"/>
      <c r="BC449" s="10"/>
      <c r="BD449" s="10"/>
      <c r="BE449" s="10"/>
      <c r="BF449" s="10"/>
      <c r="BG449" s="10"/>
      <c r="BH449" s="10"/>
    </row>
    <row r="450" spans="1:60">
      <c r="A450" s="9"/>
      <c r="B450" s="9"/>
      <c r="C450" s="9"/>
      <c r="D450" s="16"/>
      <c r="E450" s="9"/>
      <c r="F450" s="34"/>
      <c r="G450" s="9"/>
      <c r="H450" s="16"/>
      <c r="I450" s="9"/>
      <c r="J450" s="9"/>
      <c r="K450" s="9"/>
      <c r="L450" s="9"/>
      <c r="M450" s="9"/>
      <c r="N450" s="9"/>
      <c r="O450" s="9"/>
      <c r="P450" s="9"/>
      <c r="Q450" s="9"/>
      <c r="R450" s="9"/>
      <c r="S450" s="9"/>
      <c r="T450" s="9"/>
      <c r="U450" s="9"/>
      <c r="V450" s="9"/>
      <c r="W450" s="9"/>
      <c r="X450" s="9"/>
      <c r="Y450" s="9"/>
      <c r="Z450" s="9"/>
      <c r="AA450" s="9"/>
      <c r="AB450" s="9"/>
      <c r="AC450" s="9"/>
      <c r="AD450" s="9"/>
      <c r="AE450" s="9"/>
      <c r="AF450" s="9"/>
      <c r="AG450" s="9"/>
      <c r="AH450" s="9"/>
      <c r="AI450" s="9"/>
      <c r="AJ450" s="9"/>
      <c r="AK450" s="9"/>
      <c r="AL450" s="9"/>
      <c r="AM450" s="9"/>
      <c r="AN450" s="9"/>
      <c r="AO450" s="9"/>
      <c r="AP450" s="9"/>
      <c r="AQ450" s="9"/>
      <c r="AR450" s="9"/>
      <c r="AS450" s="9"/>
      <c r="AT450" s="9"/>
      <c r="AU450" s="9"/>
      <c r="AV450" s="9"/>
      <c r="AW450" s="9"/>
      <c r="AX450" s="9"/>
      <c r="AY450" s="9"/>
      <c r="AZ450" s="9"/>
      <c r="BA450" s="9"/>
      <c r="BB450" s="9"/>
      <c r="BC450" s="9"/>
      <c r="BD450" s="9"/>
      <c r="BE450" s="9"/>
      <c r="BF450" s="9"/>
      <c r="BG450" s="9"/>
      <c r="BH450" s="9"/>
    </row>
    <row r="451" spans="1:60" ht="22">
      <c r="A451" s="9"/>
      <c r="B451" s="66" t="str">
        <f>aug3_name</f>
        <v>Augmentation 3 name</v>
      </c>
      <c r="D451" s="16"/>
      <c r="E451" s="9"/>
      <c r="F451" s="34"/>
      <c r="G451" s="9"/>
      <c r="H451" s="16"/>
      <c r="I451" s="9"/>
      <c r="J451" s="9"/>
      <c r="K451" s="9"/>
      <c r="L451" s="9"/>
      <c r="M451" s="9"/>
      <c r="N451" s="9"/>
      <c r="O451" s="9"/>
      <c r="P451" s="9"/>
      <c r="Q451" s="9"/>
      <c r="R451" s="9"/>
      <c r="S451" s="9"/>
      <c r="T451" s="9"/>
      <c r="U451" s="9"/>
      <c r="V451" s="9"/>
      <c r="W451" s="9"/>
      <c r="X451" s="9"/>
      <c r="Y451" s="9"/>
      <c r="Z451" s="9"/>
      <c r="AA451" s="9"/>
      <c r="AB451" s="9"/>
      <c r="AC451" s="9"/>
      <c r="AD451" s="9"/>
      <c r="AE451" s="9"/>
      <c r="AF451" s="9"/>
      <c r="AG451" s="9"/>
      <c r="AH451" s="9"/>
      <c r="AI451" s="9"/>
      <c r="AJ451" s="9"/>
      <c r="AK451" s="9"/>
      <c r="AL451" s="9"/>
      <c r="AM451" s="9"/>
      <c r="AN451" s="9"/>
      <c r="AO451" s="9"/>
      <c r="AP451" s="9"/>
      <c r="AQ451" s="9"/>
      <c r="AR451" s="9"/>
      <c r="AS451" s="9"/>
      <c r="AT451" s="9"/>
      <c r="AU451" s="9"/>
      <c r="AV451" s="9"/>
      <c r="AW451" s="9"/>
      <c r="AX451" s="9"/>
      <c r="AY451" s="9"/>
      <c r="AZ451" s="9"/>
      <c r="BA451" s="9"/>
      <c r="BB451" s="9"/>
      <c r="BC451" s="9"/>
      <c r="BD451" s="9"/>
      <c r="BE451" s="9"/>
      <c r="BF451" s="9"/>
      <c r="BG451" s="9"/>
      <c r="BH451" s="9"/>
    </row>
    <row r="452" spans="1:60">
      <c r="A452" s="9"/>
      <c r="B452" s="9"/>
      <c r="C452" s="9"/>
      <c r="D452" s="16"/>
      <c r="E452" s="9"/>
      <c r="F452" s="34"/>
      <c r="G452" s="9"/>
      <c r="H452" s="16"/>
      <c r="I452" s="9"/>
      <c r="J452" s="9"/>
      <c r="K452" s="9"/>
      <c r="L452" s="9"/>
      <c r="M452" s="9"/>
      <c r="N452" s="9"/>
      <c r="O452" s="9"/>
      <c r="P452" s="9"/>
      <c r="Q452" s="9"/>
      <c r="R452" s="9"/>
      <c r="S452" s="9"/>
      <c r="T452" s="9"/>
      <c r="U452" s="9"/>
      <c r="V452" s="9"/>
      <c r="W452" s="9"/>
      <c r="X452" s="9"/>
      <c r="Y452" s="9"/>
      <c r="Z452" s="9"/>
      <c r="AA452" s="9"/>
      <c r="AB452" s="9"/>
      <c r="AC452" s="9"/>
      <c r="AD452" s="9"/>
      <c r="AE452" s="9"/>
      <c r="AF452" s="9"/>
      <c r="AG452" s="9"/>
      <c r="AH452" s="9"/>
      <c r="AI452" s="9"/>
      <c r="AJ452" s="9"/>
      <c r="AK452" s="9"/>
      <c r="AL452" s="9"/>
      <c r="AM452" s="9"/>
      <c r="AN452" s="9"/>
      <c r="AO452" s="9"/>
      <c r="AP452" s="9"/>
      <c r="AQ452" s="9"/>
      <c r="AR452" s="9"/>
      <c r="AS452" s="9"/>
      <c r="AT452" s="9"/>
      <c r="AU452" s="9"/>
      <c r="AV452" s="9"/>
      <c r="AW452" s="9"/>
      <c r="AX452" s="9"/>
      <c r="AY452" s="9"/>
      <c r="AZ452" s="9"/>
      <c r="BA452" s="9"/>
      <c r="BB452" s="9"/>
      <c r="BC452" s="9"/>
      <c r="BD452" s="9"/>
      <c r="BE452" s="9"/>
      <c r="BF452" s="9"/>
      <c r="BG452" s="9"/>
      <c r="BH452" s="9"/>
    </row>
    <row r="453" spans="1:60">
      <c r="A453" s="9"/>
      <c r="B453" s="9"/>
      <c r="C453" s="9" t="s">
        <v>87</v>
      </c>
      <c r="D453" s="16" t="s">
        <v>80</v>
      </c>
      <c r="E453" s="9"/>
      <c r="F453" s="34"/>
      <c r="G453" s="9"/>
      <c r="H453" s="16"/>
      <c r="I453" s="9"/>
      <c r="J453" s="45">
        <f t="shared" ref="J453:AM453" si="656">J435+J446</f>
        <v>0</v>
      </c>
      <c r="K453" s="45">
        <f t="shared" si="656"/>
        <v>0</v>
      </c>
      <c r="L453" s="45">
        <f t="shared" si="656"/>
        <v>0</v>
      </c>
      <c r="M453" s="45">
        <f t="shared" si="656"/>
        <v>0</v>
      </c>
      <c r="N453" s="45">
        <f t="shared" si="656"/>
        <v>0</v>
      </c>
      <c r="O453" s="45">
        <f t="shared" si="656"/>
        <v>0</v>
      </c>
      <c r="P453" s="45">
        <f t="shared" si="656"/>
        <v>0</v>
      </c>
      <c r="Q453" s="45">
        <f t="shared" si="656"/>
        <v>0</v>
      </c>
      <c r="R453" s="45">
        <f t="shared" si="656"/>
        <v>0</v>
      </c>
      <c r="S453" s="45">
        <f t="shared" si="656"/>
        <v>0</v>
      </c>
      <c r="T453" s="45">
        <f t="shared" si="656"/>
        <v>0</v>
      </c>
      <c r="U453" s="45">
        <f t="shared" si="656"/>
        <v>0</v>
      </c>
      <c r="V453" s="45">
        <f t="shared" si="656"/>
        <v>0</v>
      </c>
      <c r="W453" s="45">
        <f t="shared" si="656"/>
        <v>0</v>
      </c>
      <c r="X453" s="45">
        <f t="shared" si="656"/>
        <v>0</v>
      </c>
      <c r="Y453" s="45">
        <f t="shared" si="656"/>
        <v>0</v>
      </c>
      <c r="Z453" s="45">
        <f t="shared" si="656"/>
        <v>0</v>
      </c>
      <c r="AA453" s="45">
        <f t="shared" si="656"/>
        <v>0</v>
      </c>
      <c r="AB453" s="45">
        <f t="shared" si="656"/>
        <v>0</v>
      </c>
      <c r="AC453" s="45">
        <f t="shared" si="656"/>
        <v>0</v>
      </c>
      <c r="AD453" s="45">
        <f t="shared" si="656"/>
        <v>0</v>
      </c>
      <c r="AE453" s="45">
        <f t="shared" si="656"/>
        <v>0</v>
      </c>
      <c r="AF453" s="45">
        <f t="shared" si="656"/>
        <v>0</v>
      </c>
      <c r="AG453" s="45">
        <f t="shared" si="656"/>
        <v>0</v>
      </c>
      <c r="AH453" s="45">
        <f t="shared" si="656"/>
        <v>0</v>
      </c>
      <c r="AI453" s="45">
        <f t="shared" si="656"/>
        <v>0</v>
      </c>
      <c r="AJ453" s="45">
        <f t="shared" si="656"/>
        <v>0</v>
      </c>
      <c r="AK453" s="45">
        <f t="shared" si="656"/>
        <v>0</v>
      </c>
      <c r="AL453" s="45">
        <f t="shared" si="656"/>
        <v>0</v>
      </c>
      <c r="AM453" s="45">
        <f t="shared" si="656"/>
        <v>0</v>
      </c>
      <c r="AN453" s="62"/>
      <c r="AO453" s="62"/>
      <c r="AP453" s="62"/>
      <c r="AQ453" s="62"/>
      <c r="AR453" s="62"/>
      <c r="AS453" s="62"/>
      <c r="AT453" s="62"/>
      <c r="AU453" s="62"/>
      <c r="AV453" s="62"/>
      <c r="AW453" s="62"/>
      <c r="AX453" s="62"/>
      <c r="AY453" s="62"/>
      <c r="AZ453" s="62"/>
      <c r="BA453" s="62"/>
      <c r="BB453" s="62"/>
      <c r="BC453" s="62"/>
      <c r="BD453" s="62"/>
      <c r="BE453" s="9"/>
      <c r="BF453" s="9"/>
      <c r="BG453" s="9"/>
      <c r="BH453" s="9"/>
    </row>
    <row r="454" spans="1:60">
      <c r="A454" s="9"/>
      <c r="B454" s="9"/>
      <c r="C454" s="67" t="str">
        <f>IF(D454=1, "ERROR build year before start year", "")</f>
        <v/>
      </c>
      <c r="D454" s="73" t="str">
        <f>IF(AND(J465&gt;0,-J457&lt;INDEX(leadtimes,MATCH($B451,augnames,0))), 1, "flag")</f>
        <v>flag</v>
      </c>
      <c r="E454" s="68"/>
      <c r="F454" s="69"/>
      <c r="G454" s="9"/>
      <c r="H454" s="16"/>
      <c r="I454" s="9"/>
      <c r="J454" s="9"/>
      <c r="K454" s="9"/>
      <c r="L454" s="9"/>
      <c r="M454" s="9"/>
      <c r="N454" s="9"/>
      <c r="O454" s="9"/>
      <c r="P454" s="9"/>
      <c r="Q454" s="9"/>
      <c r="R454" s="9"/>
      <c r="S454" s="9"/>
      <c r="T454" s="9"/>
      <c r="U454" s="9"/>
      <c r="V454" s="9"/>
      <c r="W454" s="9"/>
      <c r="X454" s="9"/>
      <c r="Y454" s="9"/>
      <c r="Z454" s="9"/>
      <c r="AA454" s="9"/>
      <c r="AB454" s="9"/>
      <c r="AC454" s="9"/>
      <c r="AD454" s="9"/>
      <c r="AE454" s="9"/>
      <c r="AF454" s="9"/>
      <c r="AG454" s="9"/>
      <c r="AH454" s="9"/>
      <c r="AI454" s="9"/>
      <c r="AJ454" s="9"/>
      <c r="AK454" s="9"/>
      <c r="AL454" s="9"/>
      <c r="AM454" s="9"/>
      <c r="AN454" s="9"/>
      <c r="AO454" s="9"/>
      <c r="AP454" s="9"/>
      <c r="AQ454" s="9"/>
      <c r="AR454" s="9"/>
      <c r="AS454" s="9"/>
      <c r="AT454" s="9"/>
      <c r="AU454" s="9"/>
      <c r="AV454" s="9"/>
      <c r="AW454" s="9"/>
      <c r="AX454" s="9"/>
      <c r="AY454" s="9"/>
      <c r="AZ454" s="9"/>
      <c r="BA454" s="9"/>
      <c r="BB454" s="9"/>
      <c r="BC454" s="9"/>
      <c r="BD454" s="9"/>
      <c r="BE454" s="9"/>
      <c r="BF454" s="9"/>
      <c r="BG454" s="9"/>
      <c r="BH454" s="9"/>
    </row>
    <row r="455" spans="1:60">
      <c r="A455" s="9"/>
      <c r="B455" s="9"/>
      <c r="C455" s="70" t="s">
        <v>88</v>
      </c>
      <c r="D455" s="161"/>
      <c r="E455" s="70"/>
      <c r="F455" s="71"/>
      <c r="G455" s="70"/>
      <c r="H455" s="162"/>
      <c r="I455" s="72"/>
      <c r="J455" s="73">
        <f t="shared" ref="J455:AM455" si="657">IF(J453&gt;J397, 0, 1)</f>
        <v>1</v>
      </c>
      <c r="K455" s="73">
        <f t="shared" si="657"/>
        <v>1</v>
      </c>
      <c r="L455" s="73">
        <f t="shared" si="657"/>
        <v>1</v>
      </c>
      <c r="M455" s="73">
        <f t="shared" si="657"/>
        <v>1</v>
      </c>
      <c r="N455" s="73">
        <f t="shared" si="657"/>
        <v>1</v>
      </c>
      <c r="O455" s="73">
        <f t="shared" si="657"/>
        <v>1</v>
      </c>
      <c r="P455" s="73">
        <f t="shared" si="657"/>
        <v>1</v>
      </c>
      <c r="Q455" s="73">
        <f t="shared" si="657"/>
        <v>1</v>
      </c>
      <c r="R455" s="73">
        <f t="shared" si="657"/>
        <v>1</v>
      </c>
      <c r="S455" s="73">
        <f t="shared" si="657"/>
        <v>1</v>
      </c>
      <c r="T455" s="73">
        <f t="shared" si="657"/>
        <v>1</v>
      </c>
      <c r="U455" s="73">
        <f t="shared" si="657"/>
        <v>1</v>
      </c>
      <c r="V455" s="73">
        <f t="shared" si="657"/>
        <v>1</v>
      </c>
      <c r="W455" s="73">
        <f t="shared" si="657"/>
        <v>1</v>
      </c>
      <c r="X455" s="73">
        <f t="shared" si="657"/>
        <v>1</v>
      </c>
      <c r="Y455" s="73">
        <f t="shared" si="657"/>
        <v>1</v>
      </c>
      <c r="Z455" s="73">
        <f t="shared" si="657"/>
        <v>1</v>
      </c>
      <c r="AA455" s="73">
        <f t="shared" si="657"/>
        <v>1</v>
      </c>
      <c r="AB455" s="73">
        <f t="shared" si="657"/>
        <v>1</v>
      </c>
      <c r="AC455" s="73">
        <f t="shared" si="657"/>
        <v>1</v>
      </c>
      <c r="AD455" s="73">
        <f t="shared" si="657"/>
        <v>1</v>
      </c>
      <c r="AE455" s="73">
        <f t="shared" si="657"/>
        <v>1</v>
      </c>
      <c r="AF455" s="73">
        <f t="shared" si="657"/>
        <v>1</v>
      </c>
      <c r="AG455" s="73">
        <f t="shared" si="657"/>
        <v>1</v>
      </c>
      <c r="AH455" s="73">
        <f t="shared" si="657"/>
        <v>1</v>
      </c>
      <c r="AI455" s="73">
        <f t="shared" si="657"/>
        <v>1</v>
      </c>
      <c r="AJ455" s="73">
        <f t="shared" si="657"/>
        <v>1</v>
      </c>
      <c r="AK455" s="73">
        <f t="shared" si="657"/>
        <v>1</v>
      </c>
      <c r="AL455" s="73">
        <f t="shared" si="657"/>
        <v>1</v>
      </c>
      <c r="AM455" s="73">
        <f t="shared" si="657"/>
        <v>1</v>
      </c>
      <c r="AN455" s="73"/>
      <c r="AO455" s="73"/>
      <c r="AP455" s="73"/>
      <c r="AQ455" s="73"/>
      <c r="AR455" s="73"/>
      <c r="AS455" s="73"/>
      <c r="AT455" s="73"/>
      <c r="AU455" s="73"/>
      <c r="AV455" s="73"/>
      <c r="AW455" s="73"/>
      <c r="AX455" s="73"/>
      <c r="AY455" s="73"/>
      <c r="AZ455" s="73"/>
      <c r="BA455" s="73"/>
      <c r="BB455" s="73"/>
      <c r="BC455" s="73"/>
      <c r="BD455" s="73"/>
      <c r="BE455" s="73"/>
      <c r="BF455" s="73"/>
      <c r="BG455" s="73"/>
      <c r="BH455" s="73"/>
    </row>
    <row r="456" spans="1:60">
      <c r="A456" s="9"/>
      <c r="B456" s="9"/>
      <c r="C456" s="70" t="s">
        <v>89</v>
      </c>
      <c r="D456" s="161"/>
      <c r="E456" s="70"/>
      <c r="F456" s="71"/>
      <c r="G456" s="70"/>
      <c r="H456" s="162"/>
      <c r="I456" s="72"/>
      <c r="J456" s="74">
        <f>IF(SUM($J455:J455)=0,0,1)</f>
        <v>1</v>
      </c>
      <c r="K456" s="74">
        <f>IF(SUM($J455:K455)=0,0,1)</f>
        <v>1</v>
      </c>
      <c r="L456" s="74">
        <f>IF(SUM($J455:L455)=0,0,1)</f>
        <v>1</v>
      </c>
      <c r="M456" s="74">
        <f>IF(SUM($J455:M455)=0,0,1)</f>
        <v>1</v>
      </c>
      <c r="N456" s="74">
        <f>IF(SUM($J455:N455)=0,0,1)</f>
        <v>1</v>
      </c>
      <c r="O456" s="74">
        <f>IF(SUM($J455:O455)=0,0,1)</f>
        <v>1</v>
      </c>
      <c r="P456" s="74">
        <f>IF(SUM($J455:P455)=0,0,1)</f>
        <v>1</v>
      </c>
      <c r="Q456" s="74">
        <f>IF(SUM($J455:Q455)=0,0,1)</f>
        <v>1</v>
      </c>
      <c r="R456" s="74">
        <f>IF(SUM($J455:R455)=0,0,1)</f>
        <v>1</v>
      </c>
      <c r="S456" s="74">
        <f>IF(SUM($J455:S455)=0,0,1)</f>
        <v>1</v>
      </c>
      <c r="T456" s="74">
        <f>IF(SUM($J455:T455)=0,0,1)</f>
        <v>1</v>
      </c>
      <c r="U456" s="74">
        <f>IF(SUM($J455:U455)=0,0,1)</f>
        <v>1</v>
      </c>
      <c r="V456" s="74">
        <f>IF(SUM($J455:V455)=0,0,1)</f>
        <v>1</v>
      </c>
      <c r="W456" s="74">
        <f>IF(SUM($J455:W455)=0,0,1)</f>
        <v>1</v>
      </c>
      <c r="X456" s="74">
        <f>IF(SUM($J455:X455)=0,0,1)</f>
        <v>1</v>
      </c>
      <c r="Y456" s="74">
        <f>IF(SUM($J455:Y455)=0,0,1)</f>
        <v>1</v>
      </c>
      <c r="Z456" s="74">
        <f>IF(SUM($J455:Z455)=0,0,1)</f>
        <v>1</v>
      </c>
      <c r="AA456" s="74">
        <f>IF(SUM($J455:AA455)=0,0,1)</f>
        <v>1</v>
      </c>
      <c r="AB456" s="74">
        <f>IF(SUM($J455:AB455)=0,0,1)</f>
        <v>1</v>
      </c>
      <c r="AC456" s="74">
        <f>IF(SUM($J455:AC455)=0,0,1)</f>
        <v>1</v>
      </c>
      <c r="AD456" s="74">
        <f>IF(SUM($J455:AD455)=0,0,1)</f>
        <v>1</v>
      </c>
      <c r="AE456" s="74">
        <f>IF(SUM($J455:AE455)=0,0,1)</f>
        <v>1</v>
      </c>
      <c r="AF456" s="74">
        <f>IF(SUM($J455:AF455)=0,0,1)</f>
        <v>1</v>
      </c>
      <c r="AG456" s="74">
        <f>IF(SUM($J455:AG455)=0,0,1)</f>
        <v>1</v>
      </c>
      <c r="AH456" s="74">
        <f>IF(SUM($J455:AH455)=0,0,1)</f>
        <v>1</v>
      </c>
      <c r="AI456" s="74">
        <f>IF(SUM($J455:AI455)=0,0,1)</f>
        <v>1</v>
      </c>
      <c r="AJ456" s="74">
        <f>IF(SUM($J455:AJ455)=0,0,1)</f>
        <v>1</v>
      </c>
      <c r="AK456" s="74">
        <f>IF(SUM($J455:AK455)=0,0,1)</f>
        <v>1</v>
      </c>
      <c r="AL456" s="74">
        <f>IF(SUM($J455:AL455)=0,0,1)</f>
        <v>1</v>
      </c>
      <c r="AM456" s="74">
        <f>IF(SUM($J455:AM455)=0,0,1)</f>
        <v>1</v>
      </c>
      <c r="AN456" s="74"/>
      <c r="AO456" s="74"/>
      <c r="AP456" s="74"/>
      <c r="AQ456" s="74"/>
      <c r="AR456" s="74"/>
      <c r="AS456" s="74"/>
      <c r="AT456" s="74"/>
      <c r="AU456" s="74"/>
      <c r="AV456" s="74"/>
      <c r="AW456" s="74"/>
      <c r="AX456" s="74"/>
      <c r="AY456" s="74"/>
      <c r="AZ456" s="74"/>
      <c r="BA456" s="74"/>
      <c r="BB456" s="74"/>
      <c r="BC456" s="74"/>
      <c r="BD456" s="74"/>
      <c r="BE456" s="75"/>
      <c r="BF456" s="75"/>
      <c r="BG456" s="75"/>
      <c r="BH456" s="75"/>
    </row>
    <row r="457" spans="1:60">
      <c r="A457" s="9"/>
      <c r="B457" s="9"/>
      <c r="C457" s="70" t="s">
        <v>90</v>
      </c>
      <c r="D457" s="161"/>
      <c r="E457" s="70"/>
      <c r="F457" s="71"/>
      <c r="G457" s="70"/>
      <c r="H457" s="162"/>
      <c r="I457" s="72"/>
      <c r="J457" s="74">
        <f t="shared" ref="J457" si="658">IF($AM456=0,0,IF(AND(J456=0,J455=0),K457-1,0))</f>
        <v>0</v>
      </c>
      <c r="K457" s="74">
        <f t="shared" ref="K457" si="659">IF($AM456=0,0,IF(AND(K456=0,K455=0),L457-1,0))</f>
        <v>0</v>
      </c>
      <c r="L457" s="74">
        <f t="shared" ref="L457" si="660">IF($AM456=0,0,IF(AND(L456=0,L455=0),M457-1,0))</f>
        <v>0</v>
      </c>
      <c r="M457" s="74">
        <f t="shared" ref="M457" si="661">IF($AM456=0,0,IF(AND(M456=0,M455=0),N457-1,0))</f>
        <v>0</v>
      </c>
      <c r="N457" s="74">
        <f t="shared" ref="N457" si="662">IF($AM456=0,0,IF(AND(N456=0,N455=0),O457-1,0))</f>
        <v>0</v>
      </c>
      <c r="O457" s="74">
        <f t="shared" ref="O457" si="663">IF($AM456=0,0,IF(AND(O456=0,O455=0),P457-1,0))</f>
        <v>0</v>
      </c>
      <c r="P457" s="74">
        <f t="shared" ref="P457" si="664">IF($AM456=0,0,IF(AND(P456=0,P455=0),Q457-1,0))</f>
        <v>0</v>
      </c>
      <c r="Q457" s="74">
        <f t="shared" ref="Q457" si="665">IF($AM456=0,0,IF(AND(Q456=0,Q455=0),R457-1,0))</f>
        <v>0</v>
      </c>
      <c r="R457" s="74">
        <f t="shared" ref="R457" si="666">IF($AM456=0,0,IF(AND(R456=0,R455=0),S457-1,0))</f>
        <v>0</v>
      </c>
      <c r="S457" s="74">
        <f t="shared" ref="S457" si="667">IF($AM456=0,0,IF(AND(S456=0,S455=0),T457-1,0))</f>
        <v>0</v>
      </c>
      <c r="T457" s="74">
        <f t="shared" ref="T457" si="668">IF($AM456=0,0,IF(AND(T456=0,T455=0),U457-1,0))</f>
        <v>0</v>
      </c>
      <c r="U457" s="74">
        <f t="shared" ref="U457" si="669">IF($AM456=0,0,IF(AND(U456=0,U455=0),V457-1,0))</f>
        <v>0</v>
      </c>
      <c r="V457" s="74">
        <f t="shared" ref="V457" si="670">IF($AM456=0,0,IF(AND(V456=0,V455=0),W457-1,0))</f>
        <v>0</v>
      </c>
      <c r="W457" s="74">
        <f t="shared" ref="W457" si="671">IF($AM456=0,0,IF(AND(W456=0,W455=0),X457-1,0))</f>
        <v>0</v>
      </c>
      <c r="X457" s="74">
        <f t="shared" ref="X457" si="672">IF($AM456=0,0,IF(AND(X456=0,X455=0),Y457-1,0))</f>
        <v>0</v>
      </c>
      <c r="Y457" s="74">
        <f t="shared" ref="Y457" si="673">IF($AM456=0,0,IF(AND(Y456=0,Y455=0),Z457-1,0))</f>
        <v>0</v>
      </c>
      <c r="Z457" s="74">
        <f t="shared" ref="Z457" si="674">IF($AM456=0,0,IF(AND(Z456=0,Z455=0),AA457-1,0))</f>
        <v>0</v>
      </c>
      <c r="AA457" s="74">
        <f t="shared" ref="AA457" si="675">IF($AM456=0,0,IF(AND(AA456=0,AA455=0),AB457-1,0))</f>
        <v>0</v>
      </c>
      <c r="AB457" s="74">
        <f t="shared" ref="AB457" si="676">IF($AM456=0,0,IF(AND(AB456=0,AB455=0),AC457-1,0))</f>
        <v>0</v>
      </c>
      <c r="AC457" s="74">
        <f t="shared" ref="AC457" si="677">IF($AM456=0,0,IF(AND(AC456=0,AC455=0),AD457-1,0))</f>
        <v>0</v>
      </c>
      <c r="AD457" s="74">
        <f t="shared" ref="AD457" si="678">IF($AM456=0,0,IF(AND(AD456=0,AD455=0),AE457-1,0))</f>
        <v>0</v>
      </c>
      <c r="AE457" s="74">
        <f t="shared" ref="AE457" si="679">IF($AM456=0,0,IF(AND(AE456=0,AE455=0),AF457-1,0))</f>
        <v>0</v>
      </c>
      <c r="AF457" s="74">
        <f t="shared" ref="AF457" si="680">IF($AM456=0,0,IF(AND(AF456=0,AF455=0),AG457-1,0))</f>
        <v>0</v>
      </c>
      <c r="AG457" s="74">
        <f t="shared" ref="AG457" si="681">IF($AM456=0,0,IF(AND(AG456=0,AG455=0),AH457-1,0))</f>
        <v>0</v>
      </c>
      <c r="AH457" s="74">
        <f t="shared" ref="AH457" si="682">IF($AM456=0,0,IF(AND(AH456=0,AH455=0),AI457-1,0))</f>
        <v>0</v>
      </c>
      <c r="AI457" s="74">
        <f t="shared" ref="AI457" si="683">IF($AM456=0,0,IF(AND(AI456=0,AI455=0),AJ457-1,0))</f>
        <v>0</v>
      </c>
      <c r="AJ457" s="74">
        <f t="shared" ref="AJ457" si="684">IF($AM456=0,0,IF(AND(AJ456=0,AJ455=0),AK457-1,0))</f>
        <v>0</v>
      </c>
      <c r="AK457" s="74">
        <f t="shared" ref="AK457" si="685">IF($AM456=0,0,IF(AND(AK456=0,AK455=0),AL457-1,0))</f>
        <v>0</v>
      </c>
      <c r="AL457" s="74">
        <f t="shared" ref="AL457" si="686">IF($AM456=0,0,IF(AND(AL456=0,AL455=0),AM457-1,0))</f>
        <v>0</v>
      </c>
      <c r="AM457" s="74">
        <f t="shared" ref="AM457" si="687">IF($AM456=0,0,IF(AND(AM456=0,AM455=0),AN457-1,0))</f>
        <v>0</v>
      </c>
      <c r="AN457" s="74"/>
      <c r="AO457" s="74"/>
      <c r="AP457" s="74"/>
      <c r="AQ457" s="74"/>
      <c r="AR457" s="74"/>
      <c r="AS457" s="74"/>
      <c r="AT457" s="74"/>
      <c r="AU457" s="74"/>
      <c r="AV457" s="74"/>
      <c r="AW457" s="74"/>
      <c r="AX457" s="74"/>
      <c r="AY457" s="74"/>
      <c r="AZ457" s="74"/>
      <c r="BA457" s="74"/>
      <c r="BB457" s="74"/>
      <c r="BC457" s="74"/>
      <c r="BD457" s="74"/>
      <c r="BE457" s="75"/>
      <c r="BF457" s="75"/>
      <c r="BG457" s="75"/>
      <c r="BH457" s="75"/>
    </row>
    <row r="458" spans="1:60">
      <c r="A458" s="9"/>
      <c r="B458" s="9"/>
      <c r="C458" s="70" t="s">
        <v>91</v>
      </c>
      <c r="D458" s="161"/>
      <c r="E458" s="70"/>
      <c r="F458" s="71"/>
      <c r="G458" s="70"/>
      <c r="H458" s="162"/>
      <c r="I458" s="72"/>
      <c r="J458" s="74">
        <f t="shared" ref="J458:AM458" si="688">IF(ABS(J457)=INDEX(leadtimes,MATCH($B451,augnames,0),1),1,0)</f>
        <v>1</v>
      </c>
      <c r="K458" s="74">
        <f t="shared" si="688"/>
        <v>1</v>
      </c>
      <c r="L458" s="74">
        <f t="shared" si="688"/>
        <v>1</v>
      </c>
      <c r="M458" s="74">
        <f t="shared" si="688"/>
        <v>1</v>
      </c>
      <c r="N458" s="74">
        <f t="shared" si="688"/>
        <v>1</v>
      </c>
      <c r="O458" s="74">
        <f t="shared" si="688"/>
        <v>1</v>
      </c>
      <c r="P458" s="74">
        <f t="shared" si="688"/>
        <v>1</v>
      </c>
      <c r="Q458" s="74">
        <f t="shared" si="688"/>
        <v>1</v>
      </c>
      <c r="R458" s="74">
        <f t="shared" si="688"/>
        <v>1</v>
      </c>
      <c r="S458" s="74">
        <f t="shared" si="688"/>
        <v>1</v>
      </c>
      <c r="T458" s="74">
        <f t="shared" si="688"/>
        <v>1</v>
      </c>
      <c r="U458" s="74">
        <f t="shared" si="688"/>
        <v>1</v>
      </c>
      <c r="V458" s="74">
        <f t="shared" si="688"/>
        <v>1</v>
      </c>
      <c r="W458" s="74">
        <f t="shared" si="688"/>
        <v>1</v>
      </c>
      <c r="X458" s="74">
        <f t="shared" si="688"/>
        <v>1</v>
      </c>
      <c r="Y458" s="74">
        <f t="shared" si="688"/>
        <v>1</v>
      </c>
      <c r="Z458" s="74">
        <f t="shared" si="688"/>
        <v>1</v>
      </c>
      <c r="AA458" s="74">
        <f t="shared" si="688"/>
        <v>1</v>
      </c>
      <c r="AB458" s="74">
        <f t="shared" si="688"/>
        <v>1</v>
      </c>
      <c r="AC458" s="74">
        <f t="shared" si="688"/>
        <v>1</v>
      </c>
      <c r="AD458" s="74">
        <f t="shared" si="688"/>
        <v>1</v>
      </c>
      <c r="AE458" s="74">
        <f t="shared" si="688"/>
        <v>1</v>
      </c>
      <c r="AF458" s="74">
        <f t="shared" si="688"/>
        <v>1</v>
      </c>
      <c r="AG458" s="74">
        <f t="shared" si="688"/>
        <v>1</v>
      </c>
      <c r="AH458" s="74">
        <f t="shared" si="688"/>
        <v>1</v>
      </c>
      <c r="AI458" s="74">
        <f t="shared" si="688"/>
        <v>1</v>
      </c>
      <c r="AJ458" s="74">
        <f t="shared" si="688"/>
        <v>1</v>
      </c>
      <c r="AK458" s="74">
        <f t="shared" si="688"/>
        <v>1</v>
      </c>
      <c r="AL458" s="74">
        <f t="shared" si="688"/>
        <v>1</v>
      </c>
      <c r="AM458" s="74">
        <f t="shared" si="688"/>
        <v>1</v>
      </c>
      <c r="AN458" s="74"/>
      <c r="AO458" s="74"/>
      <c r="AP458" s="74"/>
      <c r="AQ458" s="74"/>
      <c r="AR458" s="74"/>
      <c r="AS458" s="74"/>
      <c r="AT458" s="74"/>
      <c r="AU458" s="74"/>
      <c r="AV458" s="74"/>
      <c r="AW458" s="74"/>
      <c r="AX458" s="74"/>
      <c r="AY458" s="74"/>
      <c r="AZ458" s="74"/>
      <c r="BA458" s="74"/>
      <c r="BB458" s="74"/>
      <c r="BC458" s="74"/>
      <c r="BD458" s="74"/>
      <c r="BE458" s="75"/>
      <c r="BF458" s="75"/>
      <c r="BG458" s="75"/>
      <c r="BH458" s="75"/>
    </row>
    <row r="459" spans="1:60">
      <c r="A459" s="9"/>
      <c r="B459" s="9"/>
      <c r="C459" s="70" t="s">
        <v>92</v>
      </c>
      <c r="D459" s="161"/>
      <c r="E459" s="70"/>
      <c r="F459" s="71"/>
      <c r="G459" s="70"/>
      <c r="H459" s="162"/>
      <c r="I459" s="72"/>
      <c r="J459" s="74">
        <f>IF(SUM($J458:J458)=1,1,0)+I459</f>
        <v>1</v>
      </c>
      <c r="K459" s="74">
        <f>IF(SUM($J458:K458)=1,1,0)+J459</f>
        <v>1</v>
      </c>
      <c r="L459" s="74">
        <f>IF(SUM($J458:L458)=1,1,0)+K459</f>
        <v>1</v>
      </c>
      <c r="M459" s="74">
        <f>IF(SUM($J458:M458)=1,1,0)+L459</f>
        <v>1</v>
      </c>
      <c r="N459" s="74">
        <f>IF(SUM($J458:N458)=1,1,0)+M459</f>
        <v>1</v>
      </c>
      <c r="O459" s="74">
        <f>IF(SUM($J458:O458)=1,1,0)+N459</f>
        <v>1</v>
      </c>
      <c r="P459" s="74">
        <f>IF(SUM($J458:P458)=1,1,0)+O459</f>
        <v>1</v>
      </c>
      <c r="Q459" s="74">
        <f>IF(SUM($J458:Q458)=1,1,0)+P459</f>
        <v>1</v>
      </c>
      <c r="R459" s="74">
        <f>IF(SUM($J458:R458)=1,1,0)+Q459</f>
        <v>1</v>
      </c>
      <c r="S459" s="74">
        <f>IF(SUM($J458:S458)=1,1,0)+R459</f>
        <v>1</v>
      </c>
      <c r="T459" s="74">
        <f>IF(SUM($J458:T458)=1,1,0)+S459</f>
        <v>1</v>
      </c>
      <c r="U459" s="74">
        <f>IF(SUM($J458:U458)=1,1,0)+T459</f>
        <v>1</v>
      </c>
      <c r="V459" s="74">
        <f>IF(SUM($J458:V458)=1,1,0)+U459</f>
        <v>1</v>
      </c>
      <c r="W459" s="74">
        <f>IF(SUM($J458:W458)=1,1,0)+V459</f>
        <v>1</v>
      </c>
      <c r="X459" s="74">
        <f>IF(SUM($J458:X458)=1,1,0)+W459</f>
        <v>1</v>
      </c>
      <c r="Y459" s="74">
        <f>IF(SUM($J458:Y458)=1,1,0)+X459</f>
        <v>1</v>
      </c>
      <c r="Z459" s="74">
        <f>IF(SUM($J458:Z458)=1,1,0)+Y459</f>
        <v>1</v>
      </c>
      <c r="AA459" s="74">
        <f>IF(SUM($J458:AA458)=1,1,0)+Z459</f>
        <v>1</v>
      </c>
      <c r="AB459" s="74">
        <f>IF(SUM($J458:AB458)=1,1,0)+AA459</f>
        <v>1</v>
      </c>
      <c r="AC459" s="74">
        <f>IF(SUM($J458:AC458)=1,1,0)+AB459</f>
        <v>1</v>
      </c>
      <c r="AD459" s="74">
        <f>IF(SUM($J458:AD458)=1,1,0)+AC459</f>
        <v>1</v>
      </c>
      <c r="AE459" s="74">
        <f>IF(SUM($J458:AE458)=1,1,0)+AD459</f>
        <v>1</v>
      </c>
      <c r="AF459" s="74">
        <f>IF(SUM($J458:AF458)=1,1,0)+AE459</f>
        <v>1</v>
      </c>
      <c r="AG459" s="74">
        <f>IF(SUM($J458:AG458)=1,1,0)+AF459</f>
        <v>1</v>
      </c>
      <c r="AH459" s="74">
        <f>IF(SUM($J458:AH458)=1,1,0)+AG459</f>
        <v>1</v>
      </c>
      <c r="AI459" s="74">
        <f>IF(SUM($J458:AI458)=1,1,0)+AH459</f>
        <v>1</v>
      </c>
      <c r="AJ459" s="74">
        <f>IF(SUM($J458:AJ458)=1,1,0)+AI459</f>
        <v>1</v>
      </c>
      <c r="AK459" s="74">
        <f>IF(SUM($J458:AK458)=1,1,0)+AJ459</f>
        <v>1</v>
      </c>
      <c r="AL459" s="74">
        <f>IF(SUM($J458:AL458)=1,1,0)+AK459</f>
        <v>1</v>
      </c>
      <c r="AM459" s="74">
        <f>IF(SUM($J458:AM458)=1,1,0)+AL459</f>
        <v>1</v>
      </c>
      <c r="AN459" s="74"/>
      <c r="AO459" s="74"/>
      <c r="AP459" s="74"/>
      <c r="AQ459" s="74"/>
      <c r="AR459" s="74"/>
      <c r="AS459" s="74"/>
      <c r="AT459" s="74"/>
      <c r="AU459" s="74"/>
      <c r="AV459" s="74"/>
      <c r="AW459" s="74"/>
      <c r="AX459" s="74"/>
      <c r="AY459" s="74"/>
      <c r="AZ459" s="74"/>
      <c r="BA459" s="74"/>
      <c r="BB459" s="74"/>
      <c r="BC459" s="74"/>
      <c r="BD459" s="74"/>
      <c r="BE459" s="75"/>
      <c r="BF459" s="75"/>
      <c r="BG459" s="75"/>
      <c r="BH459" s="75"/>
    </row>
    <row r="460" spans="1:60" ht="15.65" customHeight="1">
      <c r="A460" s="9"/>
      <c r="B460" s="9"/>
      <c r="C460" s="70" t="s">
        <v>93</v>
      </c>
      <c r="D460" s="162"/>
      <c r="E460" s="72"/>
      <c r="F460" s="76"/>
      <c r="G460" s="72"/>
      <c r="H460" s="162"/>
      <c r="I460" s="72"/>
      <c r="J460" s="73">
        <f>SUM($J455:J455)</f>
        <v>1</v>
      </c>
      <c r="K460" s="73">
        <f>SUM($J455:K455)</f>
        <v>2</v>
      </c>
      <c r="L460" s="73">
        <f>SUM($J455:L455)</f>
        <v>3</v>
      </c>
      <c r="M460" s="73">
        <f>SUM($J455:M455)</f>
        <v>4</v>
      </c>
      <c r="N460" s="73">
        <f>SUM($J455:N455)</f>
        <v>5</v>
      </c>
      <c r="O460" s="73">
        <f>SUM($J455:O455)</f>
        <v>6</v>
      </c>
      <c r="P460" s="73">
        <f>SUM($J455:P455)</f>
        <v>7</v>
      </c>
      <c r="Q460" s="73">
        <f>SUM($J455:Q455)</f>
        <v>8</v>
      </c>
      <c r="R460" s="73">
        <f>SUM($J455:R455)</f>
        <v>9</v>
      </c>
      <c r="S460" s="73">
        <f>SUM($J455:S455)</f>
        <v>10</v>
      </c>
      <c r="T460" s="73">
        <f>SUM($J455:T455)</f>
        <v>11</v>
      </c>
      <c r="U460" s="73">
        <f>SUM($J455:U455)</f>
        <v>12</v>
      </c>
      <c r="V460" s="73">
        <f>SUM($J455:V455)</f>
        <v>13</v>
      </c>
      <c r="W460" s="73">
        <f>SUM($J455:W455)</f>
        <v>14</v>
      </c>
      <c r="X460" s="73">
        <f>SUM($J455:X455)</f>
        <v>15</v>
      </c>
      <c r="Y460" s="73">
        <f>SUM($J455:Y455)</f>
        <v>16</v>
      </c>
      <c r="Z460" s="73">
        <f>SUM($J455:Z455)</f>
        <v>17</v>
      </c>
      <c r="AA460" s="73">
        <f>SUM($J455:AA455)</f>
        <v>18</v>
      </c>
      <c r="AB460" s="73">
        <f>SUM($J455:AB455)</f>
        <v>19</v>
      </c>
      <c r="AC460" s="73">
        <f>SUM($J455:AC455)</f>
        <v>20</v>
      </c>
      <c r="AD460" s="73">
        <f>SUM($J455:AD455)</f>
        <v>21</v>
      </c>
      <c r="AE460" s="73">
        <f>SUM($J455:AE455)</f>
        <v>22</v>
      </c>
      <c r="AF460" s="73">
        <f>SUM($J455:AF455)</f>
        <v>23</v>
      </c>
      <c r="AG460" s="73">
        <f>SUM($J455:AG455)</f>
        <v>24</v>
      </c>
      <c r="AH460" s="73">
        <f>SUM($J455:AH455)</f>
        <v>25</v>
      </c>
      <c r="AI460" s="73">
        <f>SUM($J455:AI455)</f>
        <v>26</v>
      </c>
      <c r="AJ460" s="73">
        <f>SUM($J455:AJ455)</f>
        <v>27</v>
      </c>
      <c r="AK460" s="73">
        <f>SUM($J455:AK455)</f>
        <v>28</v>
      </c>
      <c r="AL460" s="73">
        <f>SUM($J455:AL455)</f>
        <v>29</v>
      </c>
      <c r="AM460" s="73">
        <f>SUM($J455:AM455)</f>
        <v>30</v>
      </c>
      <c r="AN460" s="73"/>
      <c r="AO460" s="73"/>
      <c r="AP460" s="73"/>
      <c r="AQ460" s="73"/>
      <c r="AR460" s="73"/>
      <c r="AS460" s="73"/>
      <c r="AT460" s="73"/>
      <c r="AU460" s="73"/>
      <c r="AV460" s="73"/>
      <c r="AW460" s="73"/>
      <c r="AX460" s="73"/>
      <c r="AY460" s="73"/>
      <c r="AZ460" s="73"/>
      <c r="BA460" s="73"/>
      <c r="BB460" s="73"/>
      <c r="BC460" s="73"/>
      <c r="BD460" s="73"/>
      <c r="BE460" s="73"/>
      <c r="BF460" s="73"/>
      <c r="BG460" s="73"/>
      <c r="BH460" s="73"/>
    </row>
    <row r="461" spans="1:60" ht="15.65" customHeight="1">
      <c r="A461" s="9"/>
      <c r="B461" s="9"/>
      <c r="C461" s="70" t="s">
        <v>94</v>
      </c>
      <c r="D461" s="162"/>
      <c r="E461" s="72"/>
      <c r="F461" s="76"/>
      <c r="G461" s="72"/>
      <c r="H461" s="162"/>
      <c r="I461" s="72"/>
      <c r="J461" s="73">
        <f t="shared" ref="J461:AM461" si="689">IF(J460&gt;INDEX(assetlives, MATCH($B451, augnames, 0)), 0, 1)</f>
        <v>0</v>
      </c>
      <c r="K461" s="73">
        <f t="shared" si="689"/>
        <v>0</v>
      </c>
      <c r="L461" s="73">
        <f t="shared" si="689"/>
        <v>0</v>
      </c>
      <c r="M461" s="73">
        <f t="shared" si="689"/>
        <v>0</v>
      </c>
      <c r="N461" s="73">
        <f t="shared" si="689"/>
        <v>0</v>
      </c>
      <c r="O461" s="73">
        <f t="shared" si="689"/>
        <v>0</v>
      </c>
      <c r="P461" s="73">
        <f t="shared" si="689"/>
        <v>0</v>
      </c>
      <c r="Q461" s="73">
        <f t="shared" si="689"/>
        <v>0</v>
      </c>
      <c r="R461" s="73">
        <f t="shared" si="689"/>
        <v>0</v>
      </c>
      <c r="S461" s="73">
        <f t="shared" si="689"/>
        <v>0</v>
      </c>
      <c r="T461" s="73">
        <f t="shared" si="689"/>
        <v>0</v>
      </c>
      <c r="U461" s="73">
        <f t="shared" si="689"/>
        <v>0</v>
      </c>
      <c r="V461" s="73">
        <f t="shared" si="689"/>
        <v>0</v>
      </c>
      <c r="W461" s="73">
        <f t="shared" si="689"/>
        <v>0</v>
      </c>
      <c r="X461" s="73">
        <f t="shared" si="689"/>
        <v>0</v>
      </c>
      <c r="Y461" s="73">
        <f t="shared" si="689"/>
        <v>0</v>
      </c>
      <c r="Z461" s="73">
        <f t="shared" si="689"/>
        <v>0</v>
      </c>
      <c r="AA461" s="73">
        <f t="shared" si="689"/>
        <v>0</v>
      </c>
      <c r="AB461" s="73">
        <f t="shared" si="689"/>
        <v>0</v>
      </c>
      <c r="AC461" s="73">
        <f t="shared" si="689"/>
        <v>0</v>
      </c>
      <c r="AD461" s="73">
        <f t="shared" si="689"/>
        <v>0</v>
      </c>
      <c r="AE461" s="73">
        <f t="shared" si="689"/>
        <v>0</v>
      </c>
      <c r="AF461" s="73">
        <f t="shared" si="689"/>
        <v>0</v>
      </c>
      <c r="AG461" s="73">
        <f t="shared" si="689"/>
        <v>0</v>
      </c>
      <c r="AH461" s="73">
        <f t="shared" si="689"/>
        <v>0</v>
      </c>
      <c r="AI461" s="73">
        <f t="shared" si="689"/>
        <v>0</v>
      </c>
      <c r="AJ461" s="73">
        <f t="shared" si="689"/>
        <v>0</v>
      </c>
      <c r="AK461" s="73">
        <f t="shared" si="689"/>
        <v>0</v>
      </c>
      <c r="AL461" s="73">
        <f t="shared" si="689"/>
        <v>0</v>
      </c>
      <c r="AM461" s="73">
        <f t="shared" si="689"/>
        <v>0</v>
      </c>
      <c r="AN461" s="73"/>
      <c r="AO461" s="73"/>
      <c r="AP461" s="73"/>
      <c r="AQ461" s="73"/>
      <c r="AR461" s="73"/>
      <c r="AS461" s="73"/>
      <c r="AT461" s="73"/>
      <c r="AU461" s="73"/>
      <c r="AV461" s="73"/>
      <c r="AW461" s="73"/>
      <c r="AX461" s="73"/>
      <c r="AY461" s="73"/>
      <c r="AZ461" s="73"/>
      <c r="BA461" s="73"/>
      <c r="BB461" s="73"/>
      <c r="BC461" s="73"/>
      <c r="BD461" s="73"/>
      <c r="BE461" s="73"/>
      <c r="BF461" s="73"/>
      <c r="BG461" s="73"/>
      <c r="BH461" s="73"/>
    </row>
    <row r="462" spans="1:60">
      <c r="A462" s="9"/>
      <c r="B462" s="9"/>
      <c r="C462" s="70" t="s">
        <v>95</v>
      </c>
      <c r="D462" s="161"/>
      <c r="E462" s="70"/>
      <c r="F462" s="71"/>
      <c r="G462" s="70"/>
      <c r="H462" s="162"/>
      <c r="I462" s="72"/>
      <c r="J462" s="74">
        <f>IF(J$7&lt;=ModelFyEnd, 1, 0)</f>
        <v>1</v>
      </c>
      <c r="K462" s="74">
        <f t="shared" ref="K462:AM462" si="690">IF(K$7&lt;=ModelFyEnd, 1, 0)</f>
        <v>1</v>
      </c>
      <c r="L462" s="74">
        <f t="shared" si="690"/>
        <v>1</v>
      </c>
      <c r="M462" s="74">
        <f t="shared" si="690"/>
        <v>1</v>
      </c>
      <c r="N462" s="74">
        <f t="shared" si="690"/>
        <v>1</v>
      </c>
      <c r="O462" s="74">
        <f t="shared" si="690"/>
        <v>1</v>
      </c>
      <c r="P462" s="74">
        <f t="shared" si="690"/>
        <v>1</v>
      </c>
      <c r="Q462" s="74">
        <f t="shared" si="690"/>
        <v>1</v>
      </c>
      <c r="R462" s="74">
        <f t="shared" si="690"/>
        <v>1</v>
      </c>
      <c r="S462" s="74">
        <f t="shared" si="690"/>
        <v>1</v>
      </c>
      <c r="T462" s="74">
        <f t="shared" si="690"/>
        <v>1</v>
      </c>
      <c r="U462" s="74">
        <f t="shared" si="690"/>
        <v>1</v>
      </c>
      <c r="V462" s="74">
        <f t="shared" si="690"/>
        <v>1</v>
      </c>
      <c r="W462" s="74">
        <f t="shared" si="690"/>
        <v>1</v>
      </c>
      <c r="X462" s="74">
        <f t="shared" si="690"/>
        <v>1</v>
      </c>
      <c r="Y462" s="74">
        <f t="shared" si="690"/>
        <v>1</v>
      </c>
      <c r="Z462" s="74">
        <f t="shared" si="690"/>
        <v>1</v>
      </c>
      <c r="AA462" s="74">
        <f t="shared" si="690"/>
        <v>1</v>
      </c>
      <c r="AB462" s="74">
        <f t="shared" si="690"/>
        <v>1</v>
      </c>
      <c r="AC462" s="74">
        <f t="shared" si="690"/>
        <v>1</v>
      </c>
      <c r="AD462" s="74">
        <f t="shared" si="690"/>
        <v>1</v>
      </c>
      <c r="AE462" s="74">
        <f t="shared" si="690"/>
        <v>1</v>
      </c>
      <c r="AF462" s="74">
        <f t="shared" si="690"/>
        <v>1</v>
      </c>
      <c r="AG462" s="74">
        <f t="shared" si="690"/>
        <v>1</v>
      </c>
      <c r="AH462" s="74">
        <f t="shared" si="690"/>
        <v>1</v>
      </c>
      <c r="AI462" s="74">
        <f t="shared" si="690"/>
        <v>1</v>
      </c>
      <c r="AJ462" s="74">
        <f t="shared" si="690"/>
        <v>1</v>
      </c>
      <c r="AK462" s="74">
        <f t="shared" si="690"/>
        <v>1</v>
      </c>
      <c r="AL462" s="74">
        <f t="shared" si="690"/>
        <v>1</v>
      </c>
      <c r="AM462" s="74">
        <f t="shared" si="690"/>
        <v>1</v>
      </c>
      <c r="AN462" s="74"/>
      <c r="AO462" s="74"/>
      <c r="AP462" s="74"/>
      <c r="AQ462" s="74"/>
      <c r="AR462" s="74"/>
      <c r="AS462" s="74"/>
      <c r="AT462" s="74"/>
      <c r="AU462" s="74"/>
      <c r="AV462" s="74"/>
      <c r="AW462" s="74"/>
      <c r="AX462" s="74"/>
      <c r="AY462" s="74"/>
      <c r="AZ462" s="74"/>
      <c r="BA462" s="74"/>
      <c r="BB462" s="74"/>
      <c r="BC462" s="74"/>
      <c r="BD462" s="74"/>
      <c r="BE462" s="75"/>
      <c r="BF462" s="75"/>
      <c r="BG462" s="75"/>
      <c r="BH462" s="75"/>
    </row>
    <row r="463" spans="1:60">
      <c r="A463" s="9"/>
      <c r="B463" s="9"/>
      <c r="C463" s="9"/>
      <c r="D463" s="16"/>
      <c r="E463" s="9"/>
      <c r="F463" s="34"/>
      <c r="G463" s="9"/>
      <c r="H463" s="16"/>
      <c r="I463" s="9"/>
      <c r="J463" s="9"/>
      <c r="K463" s="9"/>
      <c r="L463" s="9"/>
      <c r="M463" s="9"/>
      <c r="N463" s="9"/>
      <c r="O463" s="9"/>
      <c r="P463" s="9"/>
      <c r="Q463" s="9"/>
      <c r="R463" s="9"/>
      <c r="S463" s="9"/>
      <c r="T463" s="9"/>
      <c r="U463" s="9"/>
      <c r="V463" s="9"/>
      <c r="W463" s="9"/>
      <c r="X463" s="9"/>
      <c r="Y463" s="9"/>
      <c r="Z463" s="9"/>
      <c r="AA463" s="9"/>
      <c r="AB463" s="9"/>
      <c r="AC463" s="9"/>
      <c r="AD463" s="9"/>
      <c r="AE463" s="9"/>
      <c r="AF463" s="9"/>
      <c r="AG463" s="9"/>
      <c r="AH463" s="9"/>
      <c r="AI463" s="9"/>
      <c r="AJ463" s="9"/>
      <c r="AK463" s="9"/>
      <c r="AL463" s="9"/>
      <c r="AM463" s="9"/>
      <c r="AN463" s="9"/>
      <c r="AO463" s="9"/>
      <c r="AP463" s="9"/>
      <c r="AQ463" s="9"/>
      <c r="AR463" s="9"/>
      <c r="AS463" s="9"/>
      <c r="AT463" s="9"/>
      <c r="AU463" s="9"/>
      <c r="AV463" s="9"/>
      <c r="AW463" s="9"/>
      <c r="AX463" s="9"/>
      <c r="AY463" s="9"/>
      <c r="AZ463" s="9"/>
      <c r="BA463" s="9"/>
      <c r="BB463" s="9"/>
      <c r="BC463" s="9"/>
      <c r="BD463" s="9"/>
      <c r="BE463" s="9"/>
      <c r="BF463" s="9"/>
      <c r="BG463" s="9"/>
      <c r="BH463" s="9"/>
    </row>
    <row r="464" spans="1:60" ht="22">
      <c r="A464" s="9"/>
      <c r="B464" s="63"/>
      <c r="C464" s="5" t="s">
        <v>96</v>
      </c>
      <c r="D464" s="160" t="s">
        <v>80</v>
      </c>
      <c r="E464" s="11"/>
      <c r="F464" s="76" t="s">
        <v>97</v>
      </c>
      <c r="G464" s="9"/>
      <c r="H464" s="16"/>
      <c r="I464" s="9"/>
      <c r="J464" s="48">
        <f t="shared" ref="J464:AM464" si="691">IF(J456=1, INDEX(yieldnew, MATCH($B451, augnames, 0)), 0)*J461</f>
        <v>0</v>
      </c>
      <c r="K464" s="48">
        <f t="shared" si="691"/>
        <v>0</v>
      </c>
      <c r="L464" s="48">
        <f t="shared" si="691"/>
        <v>0</v>
      </c>
      <c r="M464" s="48">
        <f t="shared" si="691"/>
        <v>0</v>
      </c>
      <c r="N464" s="48">
        <f t="shared" si="691"/>
        <v>0</v>
      </c>
      <c r="O464" s="48">
        <f t="shared" si="691"/>
        <v>0</v>
      </c>
      <c r="P464" s="48">
        <f t="shared" si="691"/>
        <v>0</v>
      </c>
      <c r="Q464" s="48">
        <f t="shared" si="691"/>
        <v>0</v>
      </c>
      <c r="R464" s="48">
        <f t="shared" si="691"/>
        <v>0</v>
      </c>
      <c r="S464" s="48">
        <f t="shared" si="691"/>
        <v>0</v>
      </c>
      <c r="T464" s="48">
        <f t="shared" si="691"/>
        <v>0</v>
      </c>
      <c r="U464" s="48">
        <f t="shared" si="691"/>
        <v>0</v>
      </c>
      <c r="V464" s="48">
        <f t="shared" si="691"/>
        <v>0</v>
      </c>
      <c r="W464" s="48">
        <f t="shared" si="691"/>
        <v>0</v>
      </c>
      <c r="X464" s="48">
        <f t="shared" si="691"/>
        <v>0</v>
      </c>
      <c r="Y464" s="48">
        <f t="shared" si="691"/>
        <v>0</v>
      </c>
      <c r="Z464" s="48">
        <f t="shared" si="691"/>
        <v>0</v>
      </c>
      <c r="AA464" s="48">
        <f t="shared" si="691"/>
        <v>0</v>
      </c>
      <c r="AB464" s="48">
        <f t="shared" si="691"/>
        <v>0</v>
      </c>
      <c r="AC464" s="48">
        <f t="shared" si="691"/>
        <v>0</v>
      </c>
      <c r="AD464" s="48">
        <f t="shared" si="691"/>
        <v>0</v>
      </c>
      <c r="AE464" s="48">
        <f t="shared" si="691"/>
        <v>0</v>
      </c>
      <c r="AF464" s="48">
        <f t="shared" si="691"/>
        <v>0</v>
      </c>
      <c r="AG464" s="48">
        <f t="shared" si="691"/>
        <v>0</v>
      </c>
      <c r="AH464" s="48">
        <f t="shared" si="691"/>
        <v>0</v>
      </c>
      <c r="AI464" s="48">
        <f t="shared" si="691"/>
        <v>0</v>
      </c>
      <c r="AJ464" s="48">
        <f t="shared" si="691"/>
        <v>0</v>
      </c>
      <c r="AK464" s="48">
        <f t="shared" si="691"/>
        <v>0</v>
      </c>
      <c r="AL464" s="48">
        <f t="shared" si="691"/>
        <v>0</v>
      </c>
      <c r="AM464" s="48">
        <f t="shared" si="691"/>
        <v>0</v>
      </c>
      <c r="AN464" s="9"/>
      <c r="AO464" s="9"/>
      <c r="AP464" s="9"/>
      <c r="AQ464" s="9"/>
      <c r="AR464" s="9"/>
      <c r="AS464" s="9"/>
      <c r="AT464" s="9"/>
      <c r="AU464" s="9"/>
      <c r="AV464" s="9"/>
      <c r="AW464" s="9"/>
      <c r="AX464" s="9"/>
      <c r="AY464" s="9"/>
      <c r="AZ464" s="9"/>
      <c r="BA464" s="9"/>
      <c r="BB464" s="9"/>
      <c r="BC464" s="9"/>
      <c r="BD464" s="9"/>
      <c r="BE464" s="9"/>
      <c r="BF464" s="9"/>
      <c r="BG464" s="9"/>
      <c r="BH464" s="9"/>
    </row>
    <row r="465" spans="1:60" ht="22">
      <c r="A465" s="9"/>
      <c r="B465" s="63"/>
      <c r="C465" s="5" t="s">
        <v>98</v>
      </c>
      <c r="D465" s="160" t="str">
        <f>baseyear</f>
        <v>FY$24</v>
      </c>
      <c r="E465" s="11"/>
      <c r="F465" s="77" t="str">
        <f>IF(H467=0,"",INDEX($J$7:$AM$7,1,MATCH(1,$J459:$AM459,0)))</f>
        <v/>
      </c>
      <c r="G465" s="9"/>
      <c r="H465" s="16"/>
      <c r="I465" s="9"/>
      <c r="J465" s="48" cm="1">
        <f t="array" ref="J465">IF(J459=0,0,INDEX(Capitalexpenditure,MATCH($B451,augnames,0),J459))</f>
        <v>0</v>
      </c>
      <c r="K465" s="48" cm="1">
        <f t="array" ref="K465">IF(K459=0,0,INDEX(Capitalexpenditure,MATCH($B451,augnames,0),K459))</f>
        <v>0</v>
      </c>
      <c r="L465" s="48" cm="1">
        <f t="array" ref="L465">IF(L459=0,0,INDEX(Capitalexpenditure,MATCH($B451,augnames,0),L459))</f>
        <v>0</v>
      </c>
      <c r="M465" s="48" cm="1">
        <f t="array" ref="M465">IF(M459=0,0,INDEX(Capitalexpenditure,MATCH($B451,augnames,0),M459))</f>
        <v>0</v>
      </c>
      <c r="N465" s="48" cm="1">
        <f t="array" ref="N465">IF(N459=0,0,INDEX(Capitalexpenditure,MATCH($B451,augnames,0),N459))</f>
        <v>0</v>
      </c>
      <c r="O465" s="48" cm="1">
        <f t="array" ref="O465">IF(O459=0,0,INDEX(Capitalexpenditure,MATCH($B451,augnames,0),O459))</f>
        <v>0</v>
      </c>
      <c r="P465" s="48" cm="1">
        <f t="array" ref="P465">IF(P459=0,0,INDEX(Capitalexpenditure,MATCH($B451,augnames,0),P459))</f>
        <v>0</v>
      </c>
      <c r="Q465" s="48" cm="1">
        <f t="array" ref="Q465">IF(Q459=0,0,INDEX(Capitalexpenditure,MATCH($B451,augnames,0),Q459))</f>
        <v>0</v>
      </c>
      <c r="R465" s="48" cm="1">
        <f t="array" ref="R465">IF(R459=0,0,INDEX(Capitalexpenditure,MATCH($B451,augnames,0),R459))</f>
        <v>0</v>
      </c>
      <c r="S465" s="48" cm="1">
        <f t="array" ref="S465">IF(S459=0,0,INDEX(Capitalexpenditure,MATCH($B451,augnames,0),S459))</f>
        <v>0</v>
      </c>
      <c r="T465" s="48" cm="1">
        <f t="array" ref="T465">IF(T459=0,0,INDEX(Capitalexpenditure,MATCH($B451,augnames,0),T459))</f>
        <v>0</v>
      </c>
      <c r="U465" s="48" cm="1">
        <f t="array" ref="U465">IF(U459=0,0,INDEX(Capitalexpenditure,MATCH($B451,augnames,0),U459))</f>
        <v>0</v>
      </c>
      <c r="V465" s="48" cm="1">
        <f t="array" ref="V465">IF(V459=0,0,INDEX(Capitalexpenditure,MATCH($B451,augnames,0),V459))</f>
        <v>0</v>
      </c>
      <c r="W465" s="48" cm="1">
        <f t="array" ref="W465">IF(W459=0,0,INDEX(Capitalexpenditure,MATCH($B451,augnames,0),W459))</f>
        <v>0</v>
      </c>
      <c r="X465" s="48" cm="1">
        <f t="array" ref="X465">IF(X459=0,0,INDEX(Capitalexpenditure,MATCH($B451,augnames,0),X459))</f>
        <v>0</v>
      </c>
      <c r="Y465" s="48" cm="1">
        <f t="array" ref="Y465">IF(Y459=0,0,INDEX(Capitalexpenditure,MATCH($B451,augnames,0),Y459))</f>
        <v>0</v>
      </c>
      <c r="Z465" s="48" cm="1">
        <f t="array" ref="Z465">IF(Z459=0,0,INDEX(Capitalexpenditure,MATCH($B451,augnames,0),Z459))</f>
        <v>0</v>
      </c>
      <c r="AA465" s="48" cm="1">
        <f t="array" ref="AA465">IF(AA459=0,0,INDEX(Capitalexpenditure,MATCH($B451,augnames,0),AA459))</f>
        <v>0</v>
      </c>
      <c r="AB465" s="48" cm="1">
        <f t="array" ref="AB465">IF(AB459=0,0,INDEX(Capitalexpenditure,MATCH($B451,augnames,0),AB459))</f>
        <v>0</v>
      </c>
      <c r="AC465" s="48" cm="1">
        <f t="array" ref="AC465">IF(AC459=0,0,INDEX(Capitalexpenditure,MATCH($B451,augnames,0),AC459))</f>
        <v>0</v>
      </c>
      <c r="AD465" s="48" cm="1">
        <f t="array" ref="AD465">IF(AD459=0,0,INDEX(Capitalexpenditure,MATCH($B451,augnames,0),AD459))</f>
        <v>0</v>
      </c>
      <c r="AE465" s="48" cm="1">
        <f t="array" ref="AE465">IF(AE459=0,0,INDEX(Capitalexpenditure,MATCH($B451,augnames,0),AE459))</f>
        <v>0</v>
      </c>
      <c r="AF465" s="48" cm="1">
        <f t="array" ref="AF465">IF(AF459=0,0,INDEX(Capitalexpenditure,MATCH($B451,augnames,0),AF459))</f>
        <v>0</v>
      </c>
      <c r="AG465" s="48" cm="1">
        <f t="array" ref="AG465">IF(AG459=0,0,INDEX(Capitalexpenditure,MATCH($B451,augnames,0),AG459))</f>
        <v>0</v>
      </c>
      <c r="AH465" s="48" cm="1">
        <f t="array" ref="AH465">IF(AH459=0,0,INDEX(Capitalexpenditure,MATCH($B451,augnames,0),AH459))</f>
        <v>0</v>
      </c>
      <c r="AI465" s="48" cm="1">
        <f t="array" ref="AI465">IF(AI459=0,0,INDEX(Capitalexpenditure,MATCH($B451,augnames,0),AI459))</f>
        <v>0</v>
      </c>
      <c r="AJ465" s="48" cm="1">
        <f t="array" ref="AJ465">IF(AJ459=0,0,INDEX(Capitalexpenditure,MATCH($B451,augnames,0),AJ459))</f>
        <v>0</v>
      </c>
      <c r="AK465" s="48" cm="1">
        <f t="array" ref="AK465">IF(AK459=0,0,INDEX(Capitalexpenditure,MATCH($B451,augnames,0),AK459))</f>
        <v>0</v>
      </c>
      <c r="AL465" s="48" cm="1">
        <f t="array" ref="AL465">IF(AL459=0,0,INDEX(Capitalexpenditure,MATCH($B451,augnames,0),AL459))</f>
        <v>0</v>
      </c>
      <c r="AM465" s="48" cm="1">
        <f t="array" ref="AM465">IF(AM459=0,0,INDEX(Capitalexpenditure,MATCH($B451,augnames,0),AM459))</f>
        <v>0</v>
      </c>
      <c r="AN465" s="9"/>
      <c r="AO465" s="9"/>
      <c r="AP465" s="9"/>
      <c r="AQ465" s="9"/>
      <c r="AR465" s="9"/>
      <c r="AS465" s="9"/>
      <c r="AT465" s="9"/>
      <c r="AU465" s="9"/>
      <c r="AV465" s="9"/>
      <c r="AW465" s="9"/>
      <c r="AX465" s="9"/>
      <c r="AY465" s="9"/>
      <c r="AZ465" s="9"/>
      <c r="BA465" s="9"/>
      <c r="BB465" s="9"/>
      <c r="BC465" s="9"/>
      <c r="BD465" s="9"/>
      <c r="BE465" s="9"/>
      <c r="BF465" s="9"/>
      <c r="BG465" s="9"/>
      <c r="BH465" s="9"/>
    </row>
    <row r="466" spans="1:60" ht="22">
      <c r="A466" s="9"/>
      <c r="B466" s="63"/>
      <c r="C466" s="5" t="s">
        <v>99</v>
      </c>
      <c r="D466" s="160" t="str">
        <f>baseyear</f>
        <v>FY$24</v>
      </c>
      <c r="E466" s="11"/>
      <c r="F466" s="64"/>
      <c r="G466" s="9"/>
      <c r="H466" s="16"/>
      <c r="I466" s="9"/>
      <c r="J466" s="48">
        <f t="shared" ref="J466:AM466" si="692">IF(J456=1,INDEX(Operatingexpenditure,MATCH($B451,augnames,0),J460),0)</f>
        <v>0</v>
      </c>
      <c r="K466" s="48">
        <f t="shared" si="692"/>
        <v>0</v>
      </c>
      <c r="L466" s="48">
        <f t="shared" si="692"/>
        <v>0</v>
      </c>
      <c r="M466" s="48">
        <f t="shared" si="692"/>
        <v>0</v>
      </c>
      <c r="N466" s="48">
        <f t="shared" si="692"/>
        <v>0</v>
      </c>
      <c r="O466" s="48">
        <f t="shared" si="692"/>
        <v>0</v>
      </c>
      <c r="P466" s="48">
        <f t="shared" si="692"/>
        <v>0</v>
      </c>
      <c r="Q466" s="48">
        <f t="shared" si="692"/>
        <v>0</v>
      </c>
      <c r="R466" s="48">
        <f t="shared" si="692"/>
        <v>0</v>
      </c>
      <c r="S466" s="48">
        <f t="shared" si="692"/>
        <v>0</v>
      </c>
      <c r="T466" s="48">
        <f t="shared" si="692"/>
        <v>0</v>
      </c>
      <c r="U466" s="48">
        <f t="shared" si="692"/>
        <v>0</v>
      </c>
      <c r="V466" s="48">
        <f t="shared" si="692"/>
        <v>0</v>
      </c>
      <c r="W466" s="48">
        <f t="shared" si="692"/>
        <v>0</v>
      </c>
      <c r="X466" s="48">
        <f t="shared" si="692"/>
        <v>0</v>
      </c>
      <c r="Y466" s="48">
        <f t="shared" si="692"/>
        <v>0</v>
      </c>
      <c r="Z466" s="48">
        <f t="shared" si="692"/>
        <v>0</v>
      </c>
      <c r="AA466" s="48">
        <f t="shared" si="692"/>
        <v>0</v>
      </c>
      <c r="AB466" s="48">
        <f t="shared" si="692"/>
        <v>0</v>
      </c>
      <c r="AC466" s="48">
        <f t="shared" si="692"/>
        <v>0</v>
      </c>
      <c r="AD466" s="48">
        <f t="shared" si="692"/>
        <v>0</v>
      </c>
      <c r="AE466" s="48">
        <f t="shared" si="692"/>
        <v>0</v>
      </c>
      <c r="AF466" s="48">
        <f t="shared" si="692"/>
        <v>0</v>
      </c>
      <c r="AG466" s="48">
        <f t="shared" si="692"/>
        <v>0</v>
      </c>
      <c r="AH466" s="48">
        <f t="shared" si="692"/>
        <v>0</v>
      </c>
      <c r="AI466" s="48">
        <f t="shared" si="692"/>
        <v>0</v>
      </c>
      <c r="AJ466" s="48">
        <f t="shared" si="692"/>
        <v>0</v>
      </c>
      <c r="AK466" s="48">
        <f t="shared" si="692"/>
        <v>0</v>
      </c>
      <c r="AL466" s="48">
        <f t="shared" si="692"/>
        <v>0</v>
      </c>
      <c r="AM466" s="48">
        <f t="shared" si="692"/>
        <v>0</v>
      </c>
      <c r="AN466" s="9"/>
      <c r="AO466" s="9"/>
      <c r="AP466" s="9"/>
      <c r="AQ466" s="9"/>
      <c r="AR466" s="9"/>
      <c r="AS466" s="9"/>
      <c r="AT466" s="9"/>
      <c r="AU466" s="9"/>
      <c r="AV466" s="9"/>
      <c r="AW466" s="9"/>
      <c r="AX466" s="9"/>
      <c r="AY466" s="9"/>
      <c r="AZ466" s="9"/>
      <c r="BA466" s="9"/>
      <c r="BB466" s="9"/>
      <c r="BC466" s="9"/>
      <c r="BD466" s="9"/>
      <c r="BE466" s="9"/>
      <c r="BF466" s="9"/>
      <c r="BG466" s="9"/>
      <c r="BH466" s="9"/>
    </row>
    <row r="467" spans="1:60" s="59" customFormat="1" ht="22">
      <c r="A467" s="10"/>
      <c r="B467" s="66"/>
      <c r="C467" s="59" t="str">
        <f>"Total expenditure: "&amp;B451</f>
        <v>Total expenditure: Augmentation 3 name</v>
      </c>
      <c r="D467" s="163" t="str">
        <f>baseyear</f>
        <v>FY$24</v>
      </c>
      <c r="E467" s="78"/>
      <c r="F467" s="64"/>
      <c r="G467" s="10"/>
      <c r="H467" s="169">
        <f>J467+NPV(discountrate, K467:AM467)</f>
        <v>0</v>
      </c>
      <c r="I467" s="10"/>
      <c r="J467" s="65">
        <f>IF(J462=1, SUM(J465:J466), 0)</f>
        <v>0</v>
      </c>
      <c r="K467" s="65">
        <f t="shared" ref="K467:AM467" si="693">IF(K462=1, SUM(K465:K466), 0)</f>
        <v>0</v>
      </c>
      <c r="L467" s="65">
        <f t="shared" si="693"/>
        <v>0</v>
      </c>
      <c r="M467" s="65">
        <f t="shared" si="693"/>
        <v>0</v>
      </c>
      <c r="N467" s="65">
        <f t="shared" si="693"/>
        <v>0</v>
      </c>
      <c r="O467" s="65">
        <f t="shared" si="693"/>
        <v>0</v>
      </c>
      <c r="P467" s="65">
        <f t="shared" si="693"/>
        <v>0</v>
      </c>
      <c r="Q467" s="65">
        <f t="shared" si="693"/>
        <v>0</v>
      </c>
      <c r="R467" s="65">
        <f t="shared" si="693"/>
        <v>0</v>
      </c>
      <c r="S467" s="65">
        <f t="shared" si="693"/>
        <v>0</v>
      </c>
      <c r="T467" s="65">
        <f t="shared" si="693"/>
        <v>0</v>
      </c>
      <c r="U467" s="65">
        <f t="shared" si="693"/>
        <v>0</v>
      </c>
      <c r="V467" s="65">
        <f t="shared" si="693"/>
        <v>0</v>
      </c>
      <c r="W467" s="65">
        <f t="shared" si="693"/>
        <v>0</v>
      </c>
      <c r="X467" s="65">
        <f t="shared" si="693"/>
        <v>0</v>
      </c>
      <c r="Y467" s="65">
        <f t="shared" si="693"/>
        <v>0</v>
      </c>
      <c r="Z467" s="65">
        <f t="shared" si="693"/>
        <v>0</v>
      </c>
      <c r="AA467" s="65">
        <f t="shared" si="693"/>
        <v>0</v>
      </c>
      <c r="AB467" s="65">
        <f t="shared" si="693"/>
        <v>0</v>
      </c>
      <c r="AC467" s="65">
        <f t="shared" si="693"/>
        <v>0</v>
      </c>
      <c r="AD467" s="65">
        <f t="shared" si="693"/>
        <v>0</v>
      </c>
      <c r="AE467" s="65">
        <f t="shared" si="693"/>
        <v>0</v>
      </c>
      <c r="AF467" s="65">
        <f t="shared" si="693"/>
        <v>0</v>
      </c>
      <c r="AG467" s="65">
        <f t="shared" si="693"/>
        <v>0</v>
      </c>
      <c r="AH467" s="65">
        <f t="shared" si="693"/>
        <v>0</v>
      </c>
      <c r="AI467" s="65">
        <f t="shared" si="693"/>
        <v>0</v>
      </c>
      <c r="AJ467" s="65">
        <f t="shared" si="693"/>
        <v>0</v>
      </c>
      <c r="AK467" s="65">
        <f t="shared" si="693"/>
        <v>0</v>
      </c>
      <c r="AL467" s="65">
        <f t="shared" si="693"/>
        <v>0</v>
      </c>
      <c r="AM467" s="65">
        <f t="shared" si="693"/>
        <v>0</v>
      </c>
      <c r="AN467" s="10"/>
      <c r="AO467" s="10"/>
      <c r="AP467" s="10"/>
      <c r="AQ467" s="10"/>
      <c r="AR467" s="10"/>
      <c r="AS467" s="10"/>
      <c r="AT467" s="10"/>
      <c r="AU467" s="10"/>
      <c r="AV467" s="10"/>
      <c r="AW467" s="10"/>
      <c r="AX467" s="10"/>
      <c r="AY467" s="10"/>
      <c r="AZ467" s="10"/>
      <c r="BA467" s="10"/>
      <c r="BB467" s="10"/>
      <c r="BC467" s="10"/>
      <c r="BD467" s="10"/>
      <c r="BE467" s="10"/>
      <c r="BF467" s="10"/>
      <c r="BG467" s="10"/>
      <c r="BH467" s="10"/>
    </row>
    <row r="468" spans="1:60">
      <c r="A468" s="9"/>
      <c r="B468" s="9"/>
      <c r="C468" s="9"/>
      <c r="D468" s="16"/>
      <c r="E468" s="9"/>
      <c r="F468" s="34"/>
      <c r="G468" s="9"/>
      <c r="H468" s="16"/>
      <c r="I468" s="9"/>
      <c r="J468" s="9"/>
      <c r="K468" s="9"/>
      <c r="L468" s="9"/>
      <c r="M468" s="9"/>
      <c r="N468" s="9"/>
      <c r="O468" s="9"/>
      <c r="P468" s="9"/>
      <c r="Q468" s="9"/>
      <c r="R468" s="9"/>
      <c r="S468" s="9"/>
      <c r="T468" s="9"/>
      <c r="U468" s="9"/>
      <c r="V468" s="9"/>
      <c r="W468" s="9"/>
      <c r="X468" s="9"/>
      <c r="Y468" s="9"/>
      <c r="Z468" s="9"/>
      <c r="AA468" s="9"/>
      <c r="AB468" s="9"/>
      <c r="AC468" s="9"/>
      <c r="AD468" s="9"/>
      <c r="AE468" s="9"/>
      <c r="AF468" s="9"/>
      <c r="AG468" s="9"/>
      <c r="AH468" s="9"/>
      <c r="AI468" s="9"/>
      <c r="AJ468" s="9"/>
      <c r="AK468" s="9"/>
      <c r="AL468" s="9"/>
      <c r="AM468" s="9"/>
      <c r="AN468" s="9"/>
      <c r="AO468" s="9"/>
      <c r="AP468" s="9"/>
      <c r="AQ468" s="9"/>
      <c r="AR468" s="9"/>
      <c r="AS468" s="9"/>
      <c r="AT468" s="9"/>
      <c r="AU468" s="9"/>
      <c r="AV468" s="9"/>
      <c r="AW468" s="9"/>
      <c r="AX468" s="9"/>
      <c r="AY468" s="9"/>
      <c r="AZ468" s="9"/>
      <c r="BA468" s="9"/>
      <c r="BB468" s="9"/>
      <c r="BC468" s="9"/>
      <c r="BD468" s="9"/>
      <c r="BE468" s="9"/>
      <c r="BF468" s="9"/>
      <c r="BG468" s="9"/>
      <c r="BH468" s="9"/>
    </row>
    <row r="469" spans="1:60" ht="22">
      <c r="A469" s="9"/>
      <c r="B469" s="66" t="str">
        <f>aug4_name</f>
        <v>Augmentation 4 name</v>
      </c>
      <c r="D469" s="16"/>
      <c r="E469" s="9"/>
      <c r="F469" s="34"/>
      <c r="G469" s="9"/>
      <c r="H469" s="16"/>
      <c r="I469" s="9"/>
      <c r="J469" s="9"/>
      <c r="K469" s="9"/>
      <c r="L469" s="9"/>
      <c r="M469" s="9"/>
      <c r="N469" s="9"/>
      <c r="O469" s="9"/>
      <c r="P469" s="9"/>
      <c r="Q469" s="9"/>
      <c r="R469" s="9"/>
      <c r="S469" s="9"/>
      <c r="T469" s="9"/>
      <c r="U469" s="9"/>
      <c r="V469" s="9"/>
      <c r="W469" s="9"/>
      <c r="X469" s="9"/>
      <c r="Y469" s="9"/>
      <c r="Z469" s="9"/>
      <c r="AA469" s="9"/>
      <c r="AB469" s="9"/>
      <c r="AC469" s="9"/>
      <c r="AD469" s="9"/>
      <c r="AE469" s="9"/>
      <c r="AF469" s="9"/>
      <c r="AG469" s="9"/>
      <c r="AH469" s="9"/>
      <c r="AI469" s="9"/>
      <c r="AJ469" s="9"/>
      <c r="AK469" s="9"/>
      <c r="AL469" s="9"/>
      <c r="AM469" s="9"/>
      <c r="AN469" s="9"/>
      <c r="AO469" s="9"/>
      <c r="AP469" s="9"/>
      <c r="AQ469" s="9"/>
      <c r="AR469" s="9"/>
      <c r="AS469" s="9"/>
      <c r="AT469" s="9"/>
      <c r="AU469" s="9"/>
      <c r="AV469" s="9"/>
      <c r="AW469" s="9"/>
      <c r="AX469" s="9"/>
      <c r="AY469" s="9"/>
      <c r="AZ469" s="9"/>
      <c r="BA469" s="9"/>
      <c r="BB469" s="9"/>
      <c r="BC469" s="9"/>
      <c r="BD469" s="9"/>
      <c r="BE469" s="9"/>
      <c r="BF469" s="9"/>
      <c r="BG469" s="9"/>
      <c r="BH469" s="9"/>
    </row>
    <row r="470" spans="1:60">
      <c r="A470" s="9"/>
      <c r="B470" s="9"/>
      <c r="C470" s="9"/>
      <c r="D470" s="16"/>
      <c r="E470" s="9"/>
      <c r="F470" s="34"/>
      <c r="G470" s="9"/>
      <c r="H470" s="16"/>
      <c r="I470" s="9"/>
      <c r="J470" s="9"/>
      <c r="K470" s="9"/>
      <c r="L470" s="9"/>
      <c r="M470" s="9"/>
      <c r="N470" s="9"/>
      <c r="O470" s="9"/>
      <c r="P470" s="9"/>
      <c r="Q470" s="9"/>
      <c r="R470" s="9"/>
      <c r="S470" s="9"/>
      <c r="T470" s="9"/>
      <c r="U470" s="9"/>
      <c r="V470" s="9"/>
      <c r="W470" s="9"/>
      <c r="X470" s="9"/>
      <c r="Y470" s="9"/>
      <c r="Z470" s="9"/>
      <c r="AA470" s="9"/>
      <c r="AB470" s="9"/>
      <c r="AC470" s="9"/>
      <c r="AD470" s="9"/>
      <c r="AE470" s="9"/>
      <c r="AF470" s="9"/>
      <c r="AG470" s="9"/>
      <c r="AH470" s="9"/>
      <c r="AI470" s="9"/>
      <c r="AJ470" s="9"/>
      <c r="AK470" s="9"/>
      <c r="AL470" s="9"/>
      <c r="AM470" s="9"/>
      <c r="AN470" s="9"/>
      <c r="AO470" s="9"/>
      <c r="AP470" s="9"/>
      <c r="AQ470" s="9"/>
      <c r="AR470" s="9"/>
      <c r="AS470" s="9"/>
      <c r="AT470" s="9"/>
      <c r="AU470" s="9"/>
      <c r="AV470" s="9"/>
      <c r="AW470" s="9"/>
      <c r="AX470" s="9"/>
      <c r="AY470" s="9"/>
      <c r="AZ470" s="9"/>
      <c r="BA470" s="9"/>
      <c r="BB470" s="9"/>
      <c r="BC470" s="9"/>
      <c r="BD470" s="9"/>
      <c r="BE470" s="9"/>
      <c r="BF470" s="9"/>
      <c r="BG470" s="9"/>
      <c r="BH470" s="9"/>
    </row>
    <row r="471" spans="1:60">
      <c r="A471" s="9"/>
      <c r="B471" s="9"/>
      <c r="C471" s="9" t="s">
        <v>87</v>
      </c>
      <c r="D471" s="16" t="s">
        <v>80</v>
      </c>
      <c r="E471" s="9"/>
      <c r="F471" s="34"/>
      <c r="G471" s="9"/>
      <c r="H471" s="16"/>
      <c r="I471" s="9"/>
      <c r="J471" s="45">
        <f t="shared" ref="J471:AM471" si="694">J453+J464</f>
        <v>0</v>
      </c>
      <c r="K471" s="45">
        <f t="shared" si="694"/>
        <v>0</v>
      </c>
      <c r="L471" s="45">
        <f t="shared" si="694"/>
        <v>0</v>
      </c>
      <c r="M471" s="45">
        <f t="shared" si="694"/>
        <v>0</v>
      </c>
      <c r="N471" s="45">
        <f t="shared" si="694"/>
        <v>0</v>
      </c>
      <c r="O471" s="45">
        <f t="shared" si="694"/>
        <v>0</v>
      </c>
      <c r="P471" s="45">
        <f t="shared" si="694"/>
        <v>0</v>
      </c>
      <c r="Q471" s="45">
        <f t="shared" si="694"/>
        <v>0</v>
      </c>
      <c r="R471" s="45">
        <f t="shared" si="694"/>
        <v>0</v>
      </c>
      <c r="S471" s="45">
        <f t="shared" si="694"/>
        <v>0</v>
      </c>
      <c r="T471" s="45">
        <f t="shared" si="694"/>
        <v>0</v>
      </c>
      <c r="U471" s="45">
        <f t="shared" si="694"/>
        <v>0</v>
      </c>
      <c r="V471" s="45">
        <f t="shared" si="694"/>
        <v>0</v>
      </c>
      <c r="W471" s="45">
        <f t="shared" si="694"/>
        <v>0</v>
      </c>
      <c r="X471" s="45">
        <f t="shared" si="694"/>
        <v>0</v>
      </c>
      <c r="Y471" s="45">
        <f t="shared" si="694"/>
        <v>0</v>
      </c>
      <c r="Z471" s="45">
        <f t="shared" si="694"/>
        <v>0</v>
      </c>
      <c r="AA471" s="45">
        <f t="shared" si="694"/>
        <v>0</v>
      </c>
      <c r="AB471" s="45">
        <f t="shared" si="694"/>
        <v>0</v>
      </c>
      <c r="AC471" s="45">
        <f t="shared" si="694"/>
        <v>0</v>
      </c>
      <c r="AD471" s="45">
        <f t="shared" si="694"/>
        <v>0</v>
      </c>
      <c r="AE471" s="45">
        <f t="shared" si="694"/>
        <v>0</v>
      </c>
      <c r="AF471" s="45">
        <f t="shared" si="694"/>
        <v>0</v>
      </c>
      <c r="AG471" s="45">
        <f t="shared" si="694"/>
        <v>0</v>
      </c>
      <c r="AH471" s="45">
        <f t="shared" si="694"/>
        <v>0</v>
      </c>
      <c r="AI471" s="45">
        <f t="shared" si="694"/>
        <v>0</v>
      </c>
      <c r="AJ471" s="45">
        <f t="shared" si="694"/>
        <v>0</v>
      </c>
      <c r="AK471" s="45">
        <f t="shared" si="694"/>
        <v>0</v>
      </c>
      <c r="AL471" s="45">
        <f t="shared" si="694"/>
        <v>0</v>
      </c>
      <c r="AM471" s="45">
        <f t="shared" si="694"/>
        <v>0</v>
      </c>
      <c r="AN471" s="62"/>
      <c r="AO471" s="62"/>
      <c r="AP471" s="62"/>
      <c r="AQ471" s="62"/>
      <c r="AR471" s="62"/>
      <c r="AS471" s="62"/>
      <c r="AT471" s="62"/>
      <c r="AU471" s="62"/>
      <c r="AV471" s="62"/>
      <c r="AW471" s="62"/>
      <c r="AX471" s="62"/>
      <c r="AY471" s="62"/>
      <c r="AZ471" s="62"/>
      <c r="BA471" s="62"/>
      <c r="BB471" s="62"/>
      <c r="BC471" s="62"/>
      <c r="BD471" s="62"/>
      <c r="BE471" s="9"/>
      <c r="BF471" s="9"/>
      <c r="BG471" s="9"/>
      <c r="BH471" s="9"/>
    </row>
    <row r="472" spans="1:60">
      <c r="A472" s="9"/>
      <c r="B472" s="9"/>
      <c r="C472" s="67" t="str">
        <f>IF(D472=1, "ERROR build year before start year", "")</f>
        <v/>
      </c>
      <c r="D472" s="73" t="str">
        <f>IF(AND(J483&gt;0,-J475&lt;INDEX(leadtimes,MATCH($B469,augnames,0))), 1, "flag")</f>
        <v>flag</v>
      </c>
      <c r="E472" s="68"/>
      <c r="F472" s="69"/>
      <c r="G472" s="9"/>
      <c r="H472" s="16"/>
      <c r="I472" s="9"/>
      <c r="J472" s="9"/>
      <c r="K472" s="9"/>
      <c r="L472" s="9"/>
      <c r="M472" s="9"/>
      <c r="N472" s="9"/>
      <c r="O472" s="9"/>
      <c r="P472" s="9"/>
      <c r="Q472" s="9"/>
      <c r="R472" s="9"/>
      <c r="S472" s="9"/>
      <c r="T472" s="9"/>
      <c r="U472" s="9"/>
      <c r="V472" s="9"/>
      <c r="W472" s="9"/>
      <c r="X472" s="9"/>
      <c r="Y472" s="9"/>
      <c r="Z472" s="9"/>
      <c r="AA472" s="9"/>
      <c r="AB472" s="9"/>
      <c r="AC472" s="9"/>
      <c r="AD472" s="9"/>
      <c r="AE472" s="9"/>
      <c r="AF472" s="9"/>
      <c r="AG472" s="9"/>
      <c r="AH472" s="9"/>
      <c r="AI472" s="9"/>
      <c r="AJ472" s="9"/>
      <c r="AK472" s="9"/>
      <c r="AL472" s="9"/>
      <c r="AM472" s="9"/>
      <c r="AN472" s="9"/>
      <c r="AO472" s="9"/>
      <c r="AP472" s="9"/>
      <c r="AQ472" s="9"/>
      <c r="AR472" s="9"/>
      <c r="AS472" s="9"/>
      <c r="AT472" s="9"/>
      <c r="AU472" s="9"/>
      <c r="AV472" s="9"/>
      <c r="AW472" s="9"/>
      <c r="AX472" s="9"/>
      <c r="AY472" s="9"/>
      <c r="AZ472" s="9"/>
      <c r="BA472" s="9"/>
      <c r="BB472" s="9"/>
      <c r="BC472" s="9"/>
      <c r="BD472" s="9"/>
      <c r="BE472" s="9"/>
      <c r="BF472" s="9"/>
      <c r="BG472" s="9"/>
      <c r="BH472" s="9"/>
    </row>
    <row r="473" spans="1:60">
      <c r="A473" s="9"/>
      <c r="B473" s="9"/>
      <c r="C473" s="70" t="s">
        <v>88</v>
      </c>
      <c r="D473" s="161"/>
      <c r="E473" s="70"/>
      <c r="F473" s="71"/>
      <c r="G473" s="70"/>
      <c r="H473" s="162"/>
      <c r="I473" s="72"/>
      <c r="J473" s="73">
        <f t="shared" ref="J473:AM473" si="695">IF(J471&gt;J397, 0, 1)</f>
        <v>1</v>
      </c>
      <c r="K473" s="73">
        <f t="shared" si="695"/>
        <v>1</v>
      </c>
      <c r="L473" s="73">
        <f t="shared" si="695"/>
        <v>1</v>
      </c>
      <c r="M473" s="73">
        <f t="shared" si="695"/>
        <v>1</v>
      </c>
      <c r="N473" s="73">
        <f t="shared" si="695"/>
        <v>1</v>
      </c>
      <c r="O473" s="73">
        <f t="shared" si="695"/>
        <v>1</v>
      </c>
      <c r="P473" s="73">
        <f t="shared" si="695"/>
        <v>1</v>
      </c>
      <c r="Q473" s="73">
        <f t="shared" si="695"/>
        <v>1</v>
      </c>
      <c r="R473" s="73">
        <f t="shared" si="695"/>
        <v>1</v>
      </c>
      <c r="S473" s="73">
        <f t="shared" si="695"/>
        <v>1</v>
      </c>
      <c r="T473" s="73">
        <f t="shared" si="695"/>
        <v>1</v>
      </c>
      <c r="U473" s="73">
        <f t="shared" si="695"/>
        <v>1</v>
      </c>
      <c r="V473" s="73">
        <f t="shared" si="695"/>
        <v>1</v>
      </c>
      <c r="W473" s="73">
        <f t="shared" si="695"/>
        <v>1</v>
      </c>
      <c r="X473" s="73">
        <f t="shared" si="695"/>
        <v>1</v>
      </c>
      <c r="Y473" s="73">
        <f t="shared" si="695"/>
        <v>1</v>
      </c>
      <c r="Z473" s="73">
        <f t="shared" si="695"/>
        <v>1</v>
      </c>
      <c r="AA473" s="73">
        <f t="shared" si="695"/>
        <v>1</v>
      </c>
      <c r="AB473" s="73">
        <f t="shared" si="695"/>
        <v>1</v>
      </c>
      <c r="AC473" s="73">
        <f t="shared" si="695"/>
        <v>1</v>
      </c>
      <c r="AD473" s="73">
        <f t="shared" si="695"/>
        <v>1</v>
      </c>
      <c r="AE473" s="73">
        <f t="shared" si="695"/>
        <v>1</v>
      </c>
      <c r="AF473" s="73">
        <f t="shared" si="695"/>
        <v>1</v>
      </c>
      <c r="AG473" s="73">
        <f t="shared" si="695"/>
        <v>1</v>
      </c>
      <c r="AH473" s="73">
        <f t="shared" si="695"/>
        <v>1</v>
      </c>
      <c r="AI473" s="73">
        <f t="shared" si="695"/>
        <v>1</v>
      </c>
      <c r="AJ473" s="73">
        <f t="shared" si="695"/>
        <v>1</v>
      </c>
      <c r="AK473" s="73">
        <f t="shared" si="695"/>
        <v>1</v>
      </c>
      <c r="AL473" s="73">
        <f t="shared" si="695"/>
        <v>1</v>
      </c>
      <c r="AM473" s="73">
        <f t="shared" si="695"/>
        <v>1</v>
      </c>
      <c r="AN473" s="73"/>
      <c r="AO473" s="73"/>
      <c r="AP473" s="73"/>
      <c r="AQ473" s="73"/>
      <c r="AR473" s="73"/>
      <c r="AS473" s="73"/>
      <c r="AT473" s="73"/>
      <c r="AU473" s="73"/>
      <c r="AV473" s="73"/>
      <c r="AW473" s="73"/>
      <c r="AX473" s="73"/>
      <c r="AY473" s="73"/>
      <c r="AZ473" s="73"/>
      <c r="BA473" s="73"/>
      <c r="BB473" s="73"/>
      <c r="BC473" s="73"/>
      <c r="BD473" s="73"/>
      <c r="BE473" s="73"/>
      <c r="BF473" s="73"/>
      <c r="BG473" s="73"/>
      <c r="BH473" s="73"/>
    </row>
    <row r="474" spans="1:60">
      <c r="A474" s="9"/>
      <c r="B474" s="9"/>
      <c r="C474" s="70" t="s">
        <v>89</v>
      </c>
      <c r="D474" s="161"/>
      <c r="E474" s="70"/>
      <c r="F474" s="71"/>
      <c r="G474" s="70"/>
      <c r="H474" s="162"/>
      <c r="I474" s="72"/>
      <c r="J474" s="74">
        <f>IF(SUM($J473:J473)=0,0,1)</f>
        <v>1</v>
      </c>
      <c r="K474" s="74">
        <f>IF(SUM($J473:K473)=0,0,1)</f>
        <v>1</v>
      </c>
      <c r="L474" s="74">
        <f>IF(SUM($J473:L473)=0,0,1)</f>
        <v>1</v>
      </c>
      <c r="M474" s="74">
        <f>IF(SUM($J473:M473)=0,0,1)</f>
        <v>1</v>
      </c>
      <c r="N474" s="74">
        <f>IF(SUM($J473:N473)=0,0,1)</f>
        <v>1</v>
      </c>
      <c r="O474" s="74">
        <f>IF(SUM($J473:O473)=0,0,1)</f>
        <v>1</v>
      </c>
      <c r="P474" s="74">
        <f>IF(SUM($J473:P473)=0,0,1)</f>
        <v>1</v>
      </c>
      <c r="Q474" s="74">
        <f>IF(SUM($J473:Q473)=0,0,1)</f>
        <v>1</v>
      </c>
      <c r="R474" s="74">
        <f>IF(SUM($J473:R473)=0,0,1)</f>
        <v>1</v>
      </c>
      <c r="S474" s="74">
        <f>IF(SUM($J473:S473)=0,0,1)</f>
        <v>1</v>
      </c>
      <c r="T474" s="74">
        <f>IF(SUM($J473:T473)=0,0,1)</f>
        <v>1</v>
      </c>
      <c r="U474" s="74">
        <f>IF(SUM($J473:U473)=0,0,1)</f>
        <v>1</v>
      </c>
      <c r="V474" s="74">
        <f>IF(SUM($J473:V473)=0,0,1)</f>
        <v>1</v>
      </c>
      <c r="W474" s="74">
        <f>IF(SUM($J473:W473)=0,0,1)</f>
        <v>1</v>
      </c>
      <c r="X474" s="74">
        <f>IF(SUM($J473:X473)=0,0,1)</f>
        <v>1</v>
      </c>
      <c r="Y474" s="74">
        <f>IF(SUM($J473:Y473)=0,0,1)</f>
        <v>1</v>
      </c>
      <c r="Z474" s="74">
        <f>IF(SUM($J473:Z473)=0,0,1)</f>
        <v>1</v>
      </c>
      <c r="AA474" s="74">
        <f>IF(SUM($J473:AA473)=0,0,1)</f>
        <v>1</v>
      </c>
      <c r="AB474" s="74">
        <f>IF(SUM($J473:AB473)=0,0,1)</f>
        <v>1</v>
      </c>
      <c r="AC474" s="74">
        <f>IF(SUM($J473:AC473)=0,0,1)</f>
        <v>1</v>
      </c>
      <c r="AD474" s="74">
        <f>IF(SUM($J473:AD473)=0,0,1)</f>
        <v>1</v>
      </c>
      <c r="AE474" s="74">
        <f>IF(SUM($J473:AE473)=0,0,1)</f>
        <v>1</v>
      </c>
      <c r="AF474" s="74">
        <f>IF(SUM($J473:AF473)=0,0,1)</f>
        <v>1</v>
      </c>
      <c r="AG474" s="74">
        <f>IF(SUM($J473:AG473)=0,0,1)</f>
        <v>1</v>
      </c>
      <c r="AH474" s="74">
        <f>IF(SUM($J473:AH473)=0,0,1)</f>
        <v>1</v>
      </c>
      <c r="AI474" s="74">
        <f>IF(SUM($J473:AI473)=0,0,1)</f>
        <v>1</v>
      </c>
      <c r="AJ474" s="74">
        <f>IF(SUM($J473:AJ473)=0,0,1)</f>
        <v>1</v>
      </c>
      <c r="AK474" s="74">
        <f>IF(SUM($J473:AK473)=0,0,1)</f>
        <v>1</v>
      </c>
      <c r="AL474" s="74">
        <f>IF(SUM($J473:AL473)=0,0,1)</f>
        <v>1</v>
      </c>
      <c r="AM474" s="74">
        <f>IF(SUM($J473:AM473)=0,0,1)</f>
        <v>1</v>
      </c>
      <c r="AN474" s="74"/>
      <c r="AO474" s="74"/>
      <c r="AP474" s="74"/>
      <c r="AQ474" s="74"/>
      <c r="AR474" s="74"/>
      <c r="AS474" s="74"/>
      <c r="AT474" s="74"/>
      <c r="AU474" s="74"/>
      <c r="AV474" s="74"/>
      <c r="AW474" s="74"/>
      <c r="AX474" s="74"/>
      <c r="AY474" s="74"/>
      <c r="AZ474" s="74"/>
      <c r="BA474" s="74"/>
      <c r="BB474" s="74"/>
      <c r="BC474" s="74"/>
      <c r="BD474" s="74"/>
      <c r="BE474" s="75"/>
      <c r="BF474" s="75"/>
      <c r="BG474" s="75"/>
      <c r="BH474" s="75"/>
    </row>
    <row r="475" spans="1:60">
      <c r="A475" s="9"/>
      <c r="B475" s="9"/>
      <c r="C475" s="70" t="s">
        <v>90</v>
      </c>
      <c r="D475" s="161"/>
      <c r="E475" s="70"/>
      <c r="F475" s="71"/>
      <c r="G475" s="70"/>
      <c r="H475" s="162"/>
      <c r="I475" s="72"/>
      <c r="J475" s="74">
        <f t="shared" ref="J475" si="696">IF($AM474=0,0,IF(AND(J474=0,J473=0),K475-1,0))</f>
        <v>0</v>
      </c>
      <c r="K475" s="74">
        <f t="shared" ref="K475" si="697">IF($AM474=0,0,IF(AND(K474=0,K473=0),L475-1,0))</f>
        <v>0</v>
      </c>
      <c r="L475" s="74">
        <f t="shared" ref="L475" si="698">IF($AM474=0,0,IF(AND(L474=0,L473=0),M475-1,0))</f>
        <v>0</v>
      </c>
      <c r="M475" s="74">
        <f t="shared" ref="M475" si="699">IF($AM474=0,0,IF(AND(M474=0,M473=0),N475-1,0))</f>
        <v>0</v>
      </c>
      <c r="N475" s="74">
        <f t="shared" ref="N475" si="700">IF($AM474=0,0,IF(AND(N474=0,N473=0),O475-1,0))</f>
        <v>0</v>
      </c>
      <c r="O475" s="74">
        <f t="shared" ref="O475" si="701">IF($AM474=0,0,IF(AND(O474=0,O473=0),P475-1,0))</f>
        <v>0</v>
      </c>
      <c r="P475" s="74">
        <f t="shared" ref="P475" si="702">IF($AM474=0,0,IF(AND(P474=0,P473=0),Q475-1,0))</f>
        <v>0</v>
      </c>
      <c r="Q475" s="74">
        <f t="shared" ref="Q475" si="703">IF($AM474=0,0,IF(AND(Q474=0,Q473=0),R475-1,0))</f>
        <v>0</v>
      </c>
      <c r="R475" s="74">
        <f t="shared" ref="R475" si="704">IF($AM474=0,0,IF(AND(R474=0,R473=0),S475-1,0))</f>
        <v>0</v>
      </c>
      <c r="S475" s="74">
        <f t="shared" ref="S475" si="705">IF($AM474=0,0,IF(AND(S474=0,S473=0),T475-1,0))</f>
        <v>0</v>
      </c>
      <c r="T475" s="74">
        <f t="shared" ref="T475" si="706">IF($AM474=0,0,IF(AND(T474=0,T473=0),U475-1,0))</f>
        <v>0</v>
      </c>
      <c r="U475" s="74">
        <f t="shared" ref="U475" si="707">IF($AM474=0,0,IF(AND(U474=0,U473=0),V475-1,0))</f>
        <v>0</v>
      </c>
      <c r="V475" s="74">
        <f t="shared" ref="V475" si="708">IF($AM474=0,0,IF(AND(V474=0,V473=0),W475-1,0))</f>
        <v>0</v>
      </c>
      <c r="W475" s="74">
        <f t="shared" ref="W475" si="709">IF($AM474=0,0,IF(AND(W474=0,W473=0),X475-1,0))</f>
        <v>0</v>
      </c>
      <c r="X475" s="74">
        <f t="shared" ref="X475" si="710">IF($AM474=0,0,IF(AND(X474=0,X473=0),Y475-1,0))</f>
        <v>0</v>
      </c>
      <c r="Y475" s="74">
        <f t="shared" ref="Y475" si="711">IF($AM474=0,0,IF(AND(Y474=0,Y473=0),Z475-1,0))</f>
        <v>0</v>
      </c>
      <c r="Z475" s="74">
        <f t="shared" ref="Z475" si="712">IF($AM474=0,0,IF(AND(Z474=0,Z473=0),AA475-1,0))</f>
        <v>0</v>
      </c>
      <c r="AA475" s="74">
        <f t="shared" ref="AA475" si="713">IF($AM474=0,0,IF(AND(AA474=0,AA473=0),AB475-1,0))</f>
        <v>0</v>
      </c>
      <c r="AB475" s="74">
        <f t="shared" ref="AB475" si="714">IF($AM474=0,0,IF(AND(AB474=0,AB473=0),AC475-1,0))</f>
        <v>0</v>
      </c>
      <c r="AC475" s="74">
        <f t="shared" ref="AC475" si="715">IF($AM474=0,0,IF(AND(AC474=0,AC473=0),AD475-1,0))</f>
        <v>0</v>
      </c>
      <c r="AD475" s="74">
        <f t="shared" ref="AD475" si="716">IF($AM474=0,0,IF(AND(AD474=0,AD473=0),AE475-1,0))</f>
        <v>0</v>
      </c>
      <c r="AE475" s="74">
        <f t="shared" ref="AE475" si="717">IF($AM474=0,0,IF(AND(AE474=0,AE473=0),AF475-1,0))</f>
        <v>0</v>
      </c>
      <c r="AF475" s="74">
        <f t="shared" ref="AF475" si="718">IF($AM474=0,0,IF(AND(AF474=0,AF473=0),AG475-1,0))</f>
        <v>0</v>
      </c>
      <c r="AG475" s="74">
        <f t="shared" ref="AG475" si="719">IF($AM474=0,0,IF(AND(AG474=0,AG473=0),AH475-1,0))</f>
        <v>0</v>
      </c>
      <c r="AH475" s="74">
        <f t="shared" ref="AH475" si="720">IF($AM474=0,0,IF(AND(AH474=0,AH473=0),AI475-1,0))</f>
        <v>0</v>
      </c>
      <c r="AI475" s="74">
        <f t="shared" ref="AI475" si="721">IF($AM474=0,0,IF(AND(AI474=0,AI473=0),AJ475-1,0))</f>
        <v>0</v>
      </c>
      <c r="AJ475" s="74">
        <f t="shared" ref="AJ475" si="722">IF($AM474=0,0,IF(AND(AJ474=0,AJ473=0),AK475-1,0))</f>
        <v>0</v>
      </c>
      <c r="AK475" s="74">
        <f t="shared" ref="AK475" si="723">IF($AM474=0,0,IF(AND(AK474=0,AK473=0),AL475-1,0))</f>
        <v>0</v>
      </c>
      <c r="AL475" s="74">
        <f t="shared" ref="AL475" si="724">IF($AM474=0,0,IF(AND(AL474=0,AL473=0),AM475-1,0))</f>
        <v>0</v>
      </c>
      <c r="AM475" s="74">
        <f t="shared" ref="AM475" si="725">IF($AM474=0,0,IF(AND(AM474=0,AM473=0),AN475-1,0))</f>
        <v>0</v>
      </c>
      <c r="AN475" s="74"/>
      <c r="AO475" s="74"/>
      <c r="AP475" s="74"/>
      <c r="AQ475" s="74"/>
      <c r="AR475" s="74"/>
      <c r="AS475" s="74"/>
      <c r="AT475" s="74"/>
      <c r="AU475" s="74"/>
      <c r="AV475" s="74"/>
      <c r="AW475" s="74"/>
      <c r="AX475" s="74"/>
      <c r="AY475" s="74"/>
      <c r="AZ475" s="74"/>
      <c r="BA475" s="74"/>
      <c r="BB475" s="74"/>
      <c r="BC475" s="74"/>
      <c r="BD475" s="74"/>
      <c r="BE475" s="75"/>
      <c r="BF475" s="75"/>
      <c r="BG475" s="75"/>
      <c r="BH475" s="75"/>
    </row>
    <row r="476" spans="1:60">
      <c r="A476" s="9"/>
      <c r="B476" s="9"/>
      <c r="C476" s="70" t="s">
        <v>91</v>
      </c>
      <c r="D476" s="161"/>
      <c r="E476" s="70"/>
      <c r="F476" s="71"/>
      <c r="G476" s="70"/>
      <c r="H476" s="162"/>
      <c r="I476" s="72"/>
      <c r="J476" s="74">
        <f t="shared" ref="J476:AM476" si="726">IF(ABS(J475)=INDEX(leadtimes,MATCH($B469,augnames,0),1),1,0)</f>
        <v>1</v>
      </c>
      <c r="K476" s="74">
        <f t="shared" si="726"/>
        <v>1</v>
      </c>
      <c r="L476" s="74">
        <f t="shared" si="726"/>
        <v>1</v>
      </c>
      <c r="M476" s="74">
        <f t="shared" si="726"/>
        <v>1</v>
      </c>
      <c r="N476" s="74">
        <f t="shared" si="726"/>
        <v>1</v>
      </c>
      <c r="O476" s="74">
        <f t="shared" si="726"/>
        <v>1</v>
      </c>
      <c r="P476" s="74">
        <f t="shared" si="726"/>
        <v>1</v>
      </c>
      <c r="Q476" s="74">
        <f t="shared" si="726"/>
        <v>1</v>
      </c>
      <c r="R476" s="74">
        <f t="shared" si="726"/>
        <v>1</v>
      </c>
      <c r="S476" s="74">
        <f t="shared" si="726"/>
        <v>1</v>
      </c>
      <c r="T476" s="74">
        <f t="shared" si="726"/>
        <v>1</v>
      </c>
      <c r="U476" s="74">
        <f t="shared" si="726"/>
        <v>1</v>
      </c>
      <c r="V476" s="74">
        <f t="shared" si="726"/>
        <v>1</v>
      </c>
      <c r="W476" s="74">
        <f t="shared" si="726"/>
        <v>1</v>
      </c>
      <c r="X476" s="74">
        <f t="shared" si="726"/>
        <v>1</v>
      </c>
      <c r="Y476" s="74">
        <f t="shared" si="726"/>
        <v>1</v>
      </c>
      <c r="Z476" s="74">
        <f t="shared" si="726"/>
        <v>1</v>
      </c>
      <c r="AA476" s="74">
        <f t="shared" si="726"/>
        <v>1</v>
      </c>
      <c r="AB476" s="74">
        <f t="shared" si="726"/>
        <v>1</v>
      </c>
      <c r="AC476" s="74">
        <f t="shared" si="726"/>
        <v>1</v>
      </c>
      <c r="AD476" s="74">
        <f t="shared" si="726"/>
        <v>1</v>
      </c>
      <c r="AE476" s="74">
        <f t="shared" si="726"/>
        <v>1</v>
      </c>
      <c r="AF476" s="74">
        <f t="shared" si="726"/>
        <v>1</v>
      </c>
      <c r="AG476" s="74">
        <f t="shared" si="726"/>
        <v>1</v>
      </c>
      <c r="AH476" s="74">
        <f t="shared" si="726"/>
        <v>1</v>
      </c>
      <c r="AI476" s="74">
        <f t="shared" si="726"/>
        <v>1</v>
      </c>
      <c r="AJ476" s="74">
        <f t="shared" si="726"/>
        <v>1</v>
      </c>
      <c r="AK476" s="74">
        <f t="shared" si="726"/>
        <v>1</v>
      </c>
      <c r="AL476" s="74">
        <f t="shared" si="726"/>
        <v>1</v>
      </c>
      <c r="AM476" s="74">
        <f t="shared" si="726"/>
        <v>1</v>
      </c>
      <c r="AN476" s="74"/>
      <c r="AO476" s="74"/>
      <c r="AP476" s="74"/>
      <c r="AQ476" s="74"/>
      <c r="AR476" s="74"/>
      <c r="AS476" s="74"/>
      <c r="AT476" s="74"/>
      <c r="AU476" s="74"/>
      <c r="AV476" s="74"/>
      <c r="AW476" s="74"/>
      <c r="AX476" s="74"/>
      <c r="AY476" s="74"/>
      <c r="AZ476" s="74"/>
      <c r="BA476" s="74"/>
      <c r="BB476" s="74"/>
      <c r="BC476" s="74"/>
      <c r="BD476" s="74"/>
      <c r="BE476" s="75"/>
      <c r="BF476" s="75"/>
      <c r="BG476" s="75"/>
      <c r="BH476" s="75"/>
    </row>
    <row r="477" spans="1:60">
      <c r="A477" s="9"/>
      <c r="B477" s="9"/>
      <c r="C477" s="70" t="s">
        <v>92</v>
      </c>
      <c r="D477" s="161"/>
      <c r="E477" s="70"/>
      <c r="F477" s="71"/>
      <c r="G477" s="70"/>
      <c r="H477" s="162"/>
      <c r="I477" s="72"/>
      <c r="J477" s="74">
        <f>IF(SUM($J476:J476)=1,1,0)+I477</f>
        <v>1</v>
      </c>
      <c r="K477" s="74">
        <f>IF(SUM($J476:K476)=1,1,0)+J477</f>
        <v>1</v>
      </c>
      <c r="L477" s="74">
        <f>IF(SUM($J476:L476)=1,1,0)+K477</f>
        <v>1</v>
      </c>
      <c r="M477" s="74">
        <f>IF(SUM($J476:M476)=1,1,0)+L477</f>
        <v>1</v>
      </c>
      <c r="N477" s="74">
        <f>IF(SUM($J476:N476)=1,1,0)+M477</f>
        <v>1</v>
      </c>
      <c r="O477" s="74">
        <f>IF(SUM($J476:O476)=1,1,0)+N477</f>
        <v>1</v>
      </c>
      <c r="P477" s="74">
        <f>IF(SUM($J476:P476)=1,1,0)+O477</f>
        <v>1</v>
      </c>
      <c r="Q477" s="74">
        <f>IF(SUM($J476:Q476)=1,1,0)+P477</f>
        <v>1</v>
      </c>
      <c r="R477" s="74">
        <f>IF(SUM($J476:R476)=1,1,0)+Q477</f>
        <v>1</v>
      </c>
      <c r="S477" s="74">
        <f>IF(SUM($J476:S476)=1,1,0)+R477</f>
        <v>1</v>
      </c>
      <c r="T477" s="74">
        <f>IF(SUM($J476:T476)=1,1,0)+S477</f>
        <v>1</v>
      </c>
      <c r="U477" s="74">
        <f>IF(SUM($J476:U476)=1,1,0)+T477</f>
        <v>1</v>
      </c>
      <c r="V477" s="74">
        <f>IF(SUM($J476:V476)=1,1,0)+U477</f>
        <v>1</v>
      </c>
      <c r="W477" s="74">
        <f>IF(SUM($J476:W476)=1,1,0)+V477</f>
        <v>1</v>
      </c>
      <c r="X477" s="74">
        <f>IF(SUM($J476:X476)=1,1,0)+W477</f>
        <v>1</v>
      </c>
      <c r="Y477" s="74">
        <f>IF(SUM($J476:Y476)=1,1,0)+X477</f>
        <v>1</v>
      </c>
      <c r="Z477" s="74">
        <f>IF(SUM($J476:Z476)=1,1,0)+Y477</f>
        <v>1</v>
      </c>
      <c r="AA477" s="74">
        <f>IF(SUM($J476:AA476)=1,1,0)+Z477</f>
        <v>1</v>
      </c>
      <c r="AB477" s="74">
        <f>IF(SUM($J476:AB476)=1,1,0)+AA477</f>
        <v>1</v>
      </c>
      <c r="AC477" s="74">
        <f>IF(SUM($J476:AC476)=1,1,0)+AB477</f>
        <v>1</v>
      </c>
      <c r="AD477" s="74">
        <f>IF(SUM($J476:AD476)=1,1,0)+AC477</f>
        <v>1</v>
      </c>
      <c r="AE477" s="74">
        <f>IF(SUM($J476:AE476)=1,1,0)+AD477</f>
        <v>1</v>
      </c>
      <c r="AF477" s="74">
        <f>IF(SUM($J476:AF476)=1,1,0)+AE477</f>
        <v>1</v>
      </c>
      <c r="AG477" s="74">
        <f>IF(SUM($J476:AG476)=1,1,0)+AF477</f>
        <v>1</v>
      </c>
      <c r="AH477" s="74">
        <f>IF(SUM($J476:AH476)=1,1,0)+AG477</f>
        <v>1</v>
      </c>
      <c r="AI477" s="74">
        <f>IF(SUM($J476:AI476)=1,1,0)+AH477</f>
        <v>1</v>
      </c>
      <c r="AJ477" s="74">
        <f>IF(SUM($J476:AJ476)=1,1,0)+AI477</f>
        <v>1</v>
      </c>
      <c r="AK477" s="74">
        <f>IF(SUM($J476:AK476)=1,1,0)+AJ477</f>
        <v>1</v>
      </c>
      <c r="AL477" s="74">
        <f>IF(SUM($J476:AL476)=1,1,0)+AK477</f>
        <v>1</v>
      </c>
      <c r="AM477" s="74">
        <f>IF(SUM($J476:AM476)=1,1,0)+AL477</f>
        <v>1</v>
      </c>
      <c r="AN477" s="74"/>
      <c r="AO477" s="74"/>
      <c r="AP477" s="74"/>
      <c r="AQ477" s="74"/>
      <c r="AR477" s="74"/>
      <c r="AS477" s="74"/>
      <c r="AT477" s="74"/>
      <c r="AU477" s="74"/>
      <c r="AV477" s="74"/>
      <c r="AW477" s="74"/>
      <c r="AX477" s="74"/>
      <c r="AY477" s="74"/>
      <c r="AZ477" s="74"/>
      <c r="BA477" s="74"/>
      <c r="BB477" s="74"/>
      <c r="BC477" s="74"/>
      <c r="BD477" s="74"/>
      <c r="BE477" s="75"/>
      <c r="BF477" s="75"/>
      <c r="BG477" s="75"/>
      <c r="BH477" s="75"/>
    </row>
    <row r="478" spans="1:60" ht="15.65" customHeight="1">
      <c r="A478" s="9"/>
      <c r="B478" s="9"/>
      <c r="C478" s="70" t="s">
        <v>93</v>
      </c>
      <c r="D478" s="162"/>
      <c r="E478" s="72"/>
      <c r="F478" s="76"/>
      <c r="G478" s="72"/>
      <c r="H478" s="162"/>
      <c r="I478" s="72"/>
      <c r="J478" s="73">
        <f>SUM($J473:J473)</f>
        <v>1</v>
      </c>
      <c r="K478" s="73">
        <f>SUM($J473:K473)</f>
        <v>2</v>
      </c>
      <c r="L478" s="73">
        <f>SUM($J473:L473)</f>
        <v>3</v>
      </c>
      <c r="M478" s="73">
        <f>SUM($J473:M473)</f>
        <v>4</v>
      </c>
      <c r="N478" s="73">
        <f>SUM($J473:N473)</f>
        <v>5</v>
      </c>
      <c r="O478" s="73">
        <f>SUM($J473:O473)</f>
        <v>6</v>
      </c>
      <c r="P478" s="73">
        <f>SUM($J473:P473)</f>
        <v>7</v>
      </c>
      <c r="Q478" s="73">
        <f>SUM($J473:Q473)</f>
        <v>8</v>
      </c>
      <c r="R478" s="73">
        <f>SUM($J473:R473)</f>
        <v>9</v>
      </c>
      <c r="S478" s="73">
        <f>SUM($J473:S473)</f>
        <v>10</v>
      </c>
      <c r="T478" s="73">
        <f>SUM($J473:T473)</f>
        <v>11</v>
      </c>
      <c r="U478" s="73">
        <f>SUM($J473:U473)</f>
        <v>12</v>
      </c>
      <c r="V478" s="73">
        <f>SUM($J473:V473)</f>
        <v>13</v>
      </c>
      <c r="W478" s="73">
        <f>SUM($J473:W473)</f>
        <v>14</v>
      </c>
      <c r="X478" s="73">
        <f>SUM($J473:X473)</f>
        <v>15</v>
      </c>
      <c r="Y478" s="73">
        <f>SUM($J473:Y473)</f>
        <v>16</v>
      </c>
      <c r="Z478" s="73">
        <f>SUM($J473:Z473)</f>
        <v>17</v>
      </c>
      <c r="AA478" s="73">
        <f>SUM($J473:AA473)</f>
        <v>18</v>
      </c>
      <c r="AB478" s="73">
        <f>SUM($J473:AB473)</f>
        <v>19</v>
      </c>
      <c r="AC478" s="73">
        <f>SUM($J473:AC473)</f>
        <v>20</v>
      </c>
      <c r="AD478" s="73">
        <f>SUM($J473:AD473)</f>
        <v>21</v>
      </c>
      <c r="AE478" s="73">
        <f>SUM($J473:AE473)</f>
        <v>22</v>
      </c>
      <c r="AF478" s="73">
        <f>SUM($J473:AF473)</f>
        <v>23</v>
      </c>
      <c r="AG478" s="73">
        <f>SUM($J473:AG473)</f>
        <v>24</v>
      </c>
      <c r="AH478" s="73">
        <f>SUM($J473:AH473)</f>
        <v>25</v>
      </c>
      <c r="AI478" s="73">
        <f>SUM($J473:AI473)</f>
        <v>26</v>
      </c>
      <c r="AJ478" s="73">
        <f>SUM($J473:AJ473)</f>
        <v>27</v>
      </c>
      <c r="AK478" s="73">
        <f>SUM($J473:AK473)</f>
        <v>28</v>
      </c>
      <c r="AL478" s="73">
        <f>SUM($J473:AL473)</f>
        <v>29</v>
      </c>
      <c r="AM478" s="73">
        <f>SUM($J473:AM473)</f>
        <v>30</v>
      </c>
      <c r="AN478" s="73"/>
      <c r="AO478" s="73"/>
      <c r="AP478" s="73"/>
      <c r="AQ478" s="73"/>
      <c r="AR478" s="73"/>
      <c r="AS478" s="73"/>
      <c r="AT478" s="73"/>
      <c r="AU478" s="73"/>
      <c r="AV478" s="73"/>
      <c r="AW478" s="73"/>
      <c r="AX478" s="73"/>
      <c r="AY478" s="73"/>
      <c r="AZ478" s="73"/>
      <c r="BA478" s="73"/>
      <c r="BB478" s="73"/>
      <c r="BC478" s="73"/>
      <c r="BD478" s="73"/>
      <c r="BE478" s="73"/>
      <c r="BF478" s="73"/>
      <c r="BG478" s="73"/>
      <c r="BH478" s="73"/>
    </row>
    <row r="479" spans="1:60" ht="15.65" customHeight="1">
      <c r="A479" s="9"/>
      <c r="B479" s="9"/>
      <c r="C479" s="70" t="s">
        <v>94</v>
      </c>
      <c r="D479" s="162"/>
      <c r="E479" s="72"/>
      <c r="F479" s="76"/>
      <c r="G479" s="72"/>
      <c r="H479" s="162"/>
      <c r="I479" s="72"/>
      <c r="J479" s="73">
        <f t="shared" ref="J479:AM479" si="727">IF(J478&gt;INDEX(assetlives, MATCH($B469, augnames, 0)), 0, 1)</f>
        <v>0</v>
      </c>
      <c r="K479" s="73">
        <f t="shared" si="727"/>
        <v>0</v>
      </c>
      <c r="L479" s="73">
        <f t="shared" si="727"/>
        <v>0</v>
      </c>
      <c r="M479" s="73">
        <f t="shared" si="727"/>
        <v>0</v>
      </c>
      <c r="N479" s="73">
        <f t="shared" si="727"/>
        <v>0</v>
      </c>
      <c r="O479" s="73">
        <f t="shared" si="727"/>
        <v>0</v>
      </c>
      <c r="P479" s="73">
        <f t="shared" si="727"/>
        <v>0</v>
      </c>
      <c r="Q479" s="73">
        <f t="shared" si="727"/>
        <v>0</v>
      </c>
      <c r="R479" s="73">
        <f t="shared" si="727"/>
        <v>0</v>
      </c>
      <c r="S479" s="73">
        <f t="shared" si="727"/>
        <v>0</v>
      </c>
      <c r="T479" s="73">
        <f t="shared" si="727"/>
        <v>0</v>
      </c>
      <c r="U479" s="73">
        <f t="shared" si="727"/>
        <v>0</v>
      </c>
      <c r="V479" s="73">
        <f t="shared" si="727"/>
        <v>0</v>
      </c>
      <c r="W479" s="73">
        <f t="shared" si="727"/>
        <v>0</v>
      </c>
      <c r="X479" s="73">
        <f t="shared" si="727"/>
        <v>0</v>
      </c>
      <c r="Y479" s="73">
        <f t="shared" si="727"/>
        <v>0</v>
      </c>
      <c r="Z479" s="73">
        <f t="shared" si="727"/>
        <v>0</v>
      </c>
      <c r="AA479" s="73">
        <f t="shared" si="727"/>
        <v>0</v>
      </c>
      <c r="AB479" s="73">
        <f t="shared" si="727"/>
        <v>0</v>
      </c>
      <c r="AC479" s="73">
        <f t="shared" si="727"/>
        <v>0</v>
      </c>
      <c r="AD479" s="73">
        <f t="shared" si="727"/>
        <v>0</v>
      </c>
      <c r="AE479" s="73">
        <f t="shared" si="727"/>
        <v>0</v>
      </c>
      <c r="AF479" s="73">
        <f t="shared" si="727"/>
        <v>0</v>
      </c>
      <c r="AG479" s="73">
        <f t="shared" si="727"/>
        <v>0</v>
      </c>
      <c r="AH479" s="73">
        <f t="shared" si="727"/>
        <v>0</v>
      </c>
      <c r="AI479" s="73">
        <f t="shared" si="727"/>
        <v>0</v>
      </c>
      <c r="AJ479" s="73">
        <f t="shared" si="727"/>
        <v>0</v>
      </c>
      <c r="AK479" s="73">
        <f t="shared" si="727"/>
        <v>0</v>
      </c>
      <c r="AL479" s="73">
        <f t="shared" si="727"/>
        <v>0</v>
      </c>
      <c r="AM479" s="73">
        <f t="shared" si="727"/>
        <v>0</v>
      </c>
      <c r="AN479" s="73"/>
      <c r="AO479" s="73"/>
      <c r="AP479" s="73"/>
      <c r="AQ479" s="73"/>
      <c r="AR479" s="73"/>
      <c r="AS479" s="73"/>
      <c r="AT479" s="73"/>
      <c r="AU479" s="73"/>
      <c r="AV479" s="73"/>
      <c r="AW479" s="73"/>
      <c r="AX479" s="73"/>
      <c r="AY479" s="73"/>
      <c r="AZ479" s="73"/>
      <c r="BA479" s="73"/>
      <c r="BB479" s="73"/>
      <c r="BC479" s="73"/>
      <c r="BD479" s="73"/>
      <c r="BE479" s="73"/>
      <c r="BF479" s="73"/>
      <c r="BG479" s="73"/>
      <c r="BH479" s="73"/>
    </row>
    <row r="480" spans="1:60">
      <c r="A480" s="9"/>
      <c r="B480" s="9"/>
      <c r="C480" s="70" t="s">
        <v>95</v>
      </c>
      <c r="D480" s="161"/>
      <c r="E480" s="70"/>
      <c r="F480" s="71"/>
      <c r="G480" s="70"/>
      <c r="H480" s="162"/>
      <c r="I480" s="72"/>
      <c r="J480" s="74">
        <f>IF(J$7&lt;=ModelFyEnd, 1, 0)</f>
        <v>1</v>
      </c>
      <c r="K480" s="74">
        <f t="shared" ref="K480:AM480" si="728">IF(K$7&lt;=ModelFyEnd, 1, 0)</f>
        <v>1</v>
      </c>
      <c r="L480" s="74">
        <f t="shared" si="728"/>
        <v>1</v>
      </c>
      <c r="M480" s="74">
        <f t="shared" si="728"/>
        <v>1</v>
      </c>
      <c r="N480" s="74">
        <f t="shared" si="728"/>
        <v>1</v>
      </c>
      <c r="O480" s="74">
        <f t="shared" si="728"/>
        <v>1</v>
      </c>
      <c r="P480" s="74">
        <f t="shared" si="728"/>
        <v>1</v>
      </c>
      <c r="Q480" s="74">
        <f t="shared" si="728"/>
        <v>1</v>
      </c>
      <c r="R480" s="74">
        <f t="shared" si="728"/>
        <v>1</v>
      </c>
      <c r="S480" s="74">
        <f t="shared" si="728"/>
        <v>1</v>
      </c>
      <c r="T480" s="74">
        <f t="shared" si="728"/>
        <v>1</v>
      </c>
      <c r="U480" s="74">
        <f t="shared" si="728"/>
        <v>1</v>
      </c>
      <c r="V480" s="74">
        <f t="shared" si="728"/>
        <v>1</v>
      </c>
      <c r="W480" s="74">
        <f t="shared" si="728"/>
        <v>1</v>
      </c>
      <c r="X480" s="74">
        <f t="shared" si="728"/>
        <v>1</v>
      </c>
      <c r="Y480" s="74">
        <f t="shared" si="728"/>
        <v>1</v>
      </c>
      <c r="Z480" s="74">
        <f t="shared" si="728"/>
        <v>1</v>
      </c>
      <c r="AA480" s="74">
        <f t="shared" si="728"/>
        <v>1</v>
      </c>
      <c r="AB480" s="74">
        <f t="shared" si="728"/>
        <v>1</v>
      </c>
      <c r="AC480" s="74">
        <f t="shared" si="728"/>
        <v>1</v>
      </c>
      <c r="AD480" s="74">
        <f t="shared" si="728"/>
        <v>1</v>
      </c>
      <c r="AE480" s="74">
        <f t="shared" si="728"/>
        <v>1</v>
      </c>
      <c r="AF480" s="74">
        <f t="shared" si="728"/>
        <v>1</v>
      </c>
      <c r="AG480" s="74">
        <f t="shared" si="728"/>
        <v>1</v>
      </c>
      <c r="AH480" s="74">
        <f t="shared" si="728"/>
        <v>1</v>
      </c>
      <c r="AI480" s="74">
        <f t="shared" si="728"/>
        <v>1</v>
      </c>
      <c r="AJ480" s="74">
        <f t="shared" si="728"/>
        <v>1</v>
      </c>
      <c r="AK480" s="74">
        <f t="shared" si="728"/>
        <v>1</v>
      </c>
      <c r="AL480" s="74">
        <f t="shared" si="728"/>
        <v>1</v>
      </c>
      <c r="AM480" s="74">
        <f t="shared" si="728"/>
        <v>1</v>
      </c>
      <c r="AN480" s="74"/>
      <c r="AO480" s="74"/>
      <c r="AP480" s="74"/>
      <c r="AQ480" s="74"/>
      <c r="AR480" s="74"/>
      <c r="AS480" s="74"/>
      <c r="AT480" s="74"/>
      <c r="AU480" s="74"/>
      <c r="AV480" s="74"/>
      <c r="AW480" s="74"/>
      <c r="AX480" s="74"/>
      <c r="AY480" s="74"/>
      <c r="AZ480" s="74"/>
      <c r="BA480" s="74"/>
      <c r="BB480" s="74"/>
      <c r="BC480" s="74"/>
      <c r="BD480" s="74"/>
      <c r="BE480" s="75"/>
      <c r="BF480" s="75"/>
      <c r="BG480" s="75"/>
      <c r="BH480" s="75"/>
    </row>
    <row r="481" spans="1:60">
      <c r="A481" s="9"/>
      <c r="B481" s="9"/>
      <c r="C481" s="9"/>
      <c r="D481" s="16"/>
      <c r="E481" s="9"/>
      <c r="F481" s="34"/>
      <c r="G481" s="9"/>
      <c r="H481" s="16"/>
      <c r="I481" s="9"/>
      <c r="J481" s="9"/>
      <c r="K481" s="9"/>
      <c r="L481" s="9"/>
      <c r="M481" s="9"/>
      <c r="N481" s="9"/>
      <c r="O481" s="9"/>
      <c r="P481" s="9"/>
      <c r="Q481" s="9"/>
      <c r="R481" s="9"/>
      <c r="S481" s="9"/>
      <c r="T481" s="9"/>
      <c r="U481" s="9"/>
      <c r="V481" s="9"/>
      <c r="W481" s="9"/>
      <c r="X481" s="9"/>
      <c r="Y481" s="9"/>
      <c r="Z481" s="9"/>
      <c r="AA481" s="9"/>
      <c r="AB481" s="9"/>
      <c r="AC481" s="9"/>
      <c r="AD481" s="9"/>
      <c r="AE481" s="9"/>
      <c r="AF481" s="9"/>
      <c r="AG481" s="9"/>
      <c r="AH481" s="9"/>
      <c r="AI481" s="9"/>
      <c r="AJ481" s="9"/>
      <c r="AK481" s="9"/>
      <c r="AL481" s="9"/>
      <c r="AM481" s="9"/>
      <c r="AN481" s="9"/>
      <c r="AO481" s="9"/>
      <c r="AP481" s="9"/>
      <c r="AQ481" s="9"/>
      <c r="AR481" s="9"/>
      <c r="AS481" s="9"/>
      <c r="AT481" s="9"/>
      <c r="AU481" s="9"/>
      <c r="AV481" s="9"/>
      <c r="AW481" s="9"/>
      <c r="AX481" s="9"/>
      <c r="AY481" s="9"/>
      <c r="AZ481" s="9"/>
      <c r="BA481" s="9"/>
      <c r="BB481" s="9"/>
      <c r="BC481" s="9"/>
      <c r="BD481" s="9"/>
      <c r="BE481" s="9"/>
      <c r="BF481" s="9"/>
      <c r="BG481" s="9"/>
      <c r="BH481" s="9"/>
    </row>
    <row r="482" spans="1:60" ht="22">
      <c r="A482" s="9"/>
      <c r="B482" s="63"/>
      <c r="C482" s="5" t="s">
        <v>96</v>
      </c>
      <c r="D482" s="160" t="s">
        <v>80</v>
      </c>
      <c r="E482" s="11"/>
      <c r="F482" s="76" t="s">
        <v>97</v>
      </c>
      <c r="G482" s="9"/>
      <c r="H482" s="16"/>
      <c r="I482" s="9"/>
      <c r="J482" s="48">
        <f t="shared" ref="J482:AM482" si="729">IF(J474=1, INDEX(yieldnew, MATCH($B469, augnames, 0)), 0)*J479</f>
        <v>0</v>
      </c>
      <c r="K482" s="48">
        <f t="shared" si="729"/>
        <v>0</v>
      </c>
      <c r="L482" s="48">
        <f t="shared" si="729"/>
        <v>0</v>
      </c>
      <c r="M482" s="48">
        <f t="shared" si="729"/>
        <v>0</v>
      </c>
      <c r="N482" s="48">
        <f t="shared" si="729"/>
        <v>0</v>
      </c>
      <c r="O482" s="48">
        <f t="shared" si="729"/>
        <v>0</v>
      </c>
      <c r="P482" s="48">
        <f t="shared" si="729"/>
        <v>0</v>
      </c>
      <c r="Q482" s="48">
        <f t="shared" si="729"/>
        <v>0</v>
      </c>
      <c r="R482" s="48">
        <f t="shared" si="729"/>
        <v>0</v>
      </c>
      <c r="S482" s="48">
        <f t="shared" si="729"/>
        <v>0</v>
      </c>
      <c r="T482" s="48">
        <f t="shared" si="729"/>
        <v>0</v>
      </c>
      <c r="U482" s="48">
        <f t="shared" si="729"/>
        <v>0</v>
      </c>
      <c r="V482" s="48">
        <f t="shared" si="729"/>
        <v>0</v>
      </c>
      <c r="W482" s="48">
        <f t="shared" si="729"/>
        <v>0</v>
      </c>
      <c r="X482" s="48">
        <f t="shared" si="729"/>
        <v>0</v>
      </c>
      <c r="Y482" s="48">
        <f t="shared" si="729"/>
        <v>0</v>
      </c>
      <c r="Z482" s="48">
        <f t="shared" si="729"/>
        <v>0</v>
      </c>
      <c r="AA482" s="48">
        <f t="shared" si="729"/>
        <v>0</v>
      </c>
      <c r="AB482" s="48">
        <f t="shared" si="729"/>
        <v>0</v>
      </c>
      <c r="AC482" s="48">
        <f t="shared" si="729"/>
        <v>0</v>
      </c>
      <c r="AD482" s="48">
        <f t="shared" si="729"/>
        <v>0</v>
      </c>
      <c r="AE482" s="48">
        <f t="shared" si="729"/>
        <v>0</v>
      </c>
      <c r="AF482" s="48">
        <f t="shared" si="729"/>
        <v>0</v>
      </c>
      <c r="AG482" s="48">
        <f t="shared" si="729"/>
        <v>0</v>
      </c>
      <c r="AH482" s="48">
        <f t="shared" si="729"/>
        <v>0</v>
      </c>
      <c r="AI482" s="48">
        <f t="shared" si="729"/>
        <v>0</v>
      </c>
      <c r="AJ482" s="48">
        <f t="shared" si="729"/>
        <v>0</v>
      </c>
      <c r="AK482" s="48">
        <f t="shared" si="729"/>
        <v>0</v>
      </c>
      <c r="AL482" s="48">
        <f t="shared" si="729"/>
        <v>0</v>
      </c>
      <c r="AM482" s="48">
        <f t="shared" si="729"/>
        <v>0</v>
      </c>
      <c r="AN482" s="9"/>
      <c r="AO482" s="9"/>
      <c r="AP482" s="9"/>
      <c r="AQ482" s="9"/>
      <c r="AR482" s="9"/>
      <c r="AS482" s="9"/>
      <c r="AT482" s="9"/>
      <c r="AU482" s="9"/>
      <c r="AV482" s="9"/>
      <c r="AW482" s="9"/>
      <c r="AX482" s="9"/>
      <c r="AY482" s="9"/>
      <c r="AZ482" s="9"/>
      <c r="BA482" s="9"/>
      <c r="BB482" s="9"/>
      <c r="BC482" s="9"/>
      <c r="BD482" s="9"/>
      <c r="BE482" s="9"/>
      <c r="BF482" s="9"/>
      <c r="BG482" s="9"/>
      <c r="BH482" s="9"/>
    </row>
    <row r="483" spans="1:60" ht="22">
      <c r="A483" s="9"/>
      <c r="B483" s="63"/>
      <c r="C483" s="5" t="s">
        <v>98</v>
      </c>
      <c r="D483" s="160" t="str">
        <f>baseyear</f>
        <v>FY$24</v>
      </c>
      <c r="E483" s="11"/>
      <c r="F483" s="77" t="str">
        <f>IF(H485=0,"",INDEX($J$7:$AM$7,1,MATCH(1,$J477:$AM477,0)))</f>
        <v/>
      </c>
      <c r="G483" s="9"/>
      <c r="H483" s="16"/>
      <c r="I483" s="9"/>
      <c r="J483" s="48" cm="1">
        <f t="array" ref="J483">IF(J477=0,0,INDEX(Capitalexpenditure,MATCH($B469,augnames,0),J477))</f>
        <v>0</v>
      </c>
      <c r="K483" s="48" cm="1">
        <f t="array" ref="K483">IF(K477=0,0,INDEX(Capitalexpenditure,MATCH($B469,augnames,0),K477))</f>
        <v>0</v>
      </c>
      <c r="L483" s="48" cm="1">
        <f t="array" ref="L483">IF(L477=0,0,INDEX(Capitalexpenditure,MATCH($B469,augnames,0),L477))</f>
        <v>0</v>
      </c>
      <c r="M483" s="48" cm="1">
        <f t="array" ref="M483">IF(M477=0,0,INDEX(Capitalexpenditure,MATCH($B469,augnames,0),M477))</f>
        <v>0</v>
      </c>
      <c r="N483" s="48" cm="1">
        <f t="array" ref="N483">IF(N477=0,0,INDEX(Capitalexpenditure,MATCH($B469,augnames,0),N477))</f>
        <v>0</v>
      </c>
      <c r="O483" s="48" cm="1">
        <f t="array" ref="O483">IF(O477=0,0,INDEX(Capitalexpenditure,MATCH($B469,augnames,0),O477))</f>
        <v>0</v>
      </c>
      <c r="P483" s="48" cm="1">
        <f t="array" ref="P483">IF(P477=0,0,INDEX(Capitalexpenditure,MATCH($B469,augnames,0),P477))</f>
        <v>0</v>
      </c>
      <c r="Q483" s="48" cm="1">
        <f t="array" ref="Q483">IF(Q477=0,0,INDEX(Capitalexpenditure,MATCH($B469,augnames,0),Q477))</f>
        <v>0</v>
      </c>
      <c r="R483" s="48" cm="1">
        <f t="array" ref="R483">IF(R477=0,0,INDEX(Capitalexpenditure,MATCH($B469,augnames,0),R477))</f>
        <v>0</v>
      </c>
      <c r="S483" s="48" cm="1">
        <f t="array" ref="S483">IF(S477=0,0,INDEX(Capitalexpenditure,MATCH($B469,augnames,0),S477))</f>
        <v>0</v>
      </c>
      <c r="T483" s="48" cm="1">
        <f t="array" ref="T483">IF(T477=0,0,INDEX(Capitalexpenditure,MATCH($B469,augnames,0),T477))</f>
        <v>0</v>
      </c>
      <c r="U483" s="48" cm="1">
        <f t="array" ref="U483">IF(U477=0,0,INDEX(Capitalexpenditure,MATCH($B469,augnames,0),U477))</f>
        <v>0</v>
      </c>
      <c r="V483" s="48" cm="1">
        <f t="array" ref="V483">IF(V477=0,0,INDEX(Capitalexpenditure,MATCH($B469,augnames,0),V477))</f>
        <v>0</v>
      </c>
      <c r="W483" s="48" cm="1">
        <f t="array" ref="W483">IF(W477=0,0,INDEX(Capitalexpenditure,MATCH($B469,augnames,0),W477))</f>
        <v>0</v>
      </c>
      <c r="X483" s="48" cm="1">
        <f t="array" ref="X483">IF(X477=0,0,INDEX(Capitalexpenditure,MATCH($B469,augnames,0),X477))</f>
        <v>0</v>
      </c>
      <c r="Y483" s="48" cm="1">
        <f t="array" ref="Y483">IF(Y477=0,0,INDEX(Capitalexpenditure,MATCH($B469,augnames,0),Y477))</f>
        <v>0</v>
      </c>
      <c r="Z483" s="48" cm="1">
        <f t="array" ref="Z483">IF(Z477=0,0,INDEX(Capitalexpenditure,MATCH($B469,augnames,0),Z477))</f>
        <v>0</v>
      </c>
      <c r="AA483" s="48" cm="1">
        <f t="array" ref="AA483">IF(AA477=0,0,INDEX(Capitalexpenditure,MATCH($B469,augnames,0),AA477))</f>
        <v>0</v>
      </c>
      <c r="AB483" s="48" cm="1">
        <f t="array" ref="AB483">IF(AB477=0,0,INDEX(Capitalexpenditure,MATCH($B469,augnames,0),AB477))</f>
        <v>0</v>
      </c>
      <c r="AC483" s="48" cm="1">
        <f t="array" ref="AC483">IF(AC477=0,0,INDEX(Capitalexpenditure,MATCH($B469,augnames,0),AC477))</f>
        <v>0</v>
      </c>
      <c r="AD483" s="48" cm="1">
        <f t="array" ref="AD483">IF(AD477=0,0,INDEX(Capitalexpenditure,MATCH($B469,augnames,0),AD477))</f>
        <v>0</v>
      </c>
      <c r="AE483" s="48" cm="1">
        <f t="array" ref="AE483">IF(AE477=0,0,INDEX(Capitalexpenditure,MATCH($B469,augnames,0),AE477))</f>
        <v>0</v>
      </c>
      <c r="AF483" s="48" cm="1">
        <f t="array" ref="AF483">IF(AF477=0,0,INDEX(Capitalexpenditure,MATCH($B469,augnames,0),AF477))</f>
        <v>0</v>
      </c>
      <c r="AG483" s="48" cm="1">
        <f t="array" ref="AG483">IF(AG477=0,0,INDEX(Capitalexpenditure,MATCH($B469,augnames,0),AG477))</f>
        <v>0</v>
      </c>
      <c r="AH483" s="48" cm="1">
        <f t="array" ref="AH483">IF(AH477=0,0,INDEX(Capitalexpenditure,MATCH($B469,augnames,0),AH477))</f>
        <v>0</v>
      </c>
      <c r="AI483" s="48" cm="1">
        <f t="array" ref="AI483">IF(AI477=0,0,INDEX(Capitalexpenditure,MATCH($B469,augnames,0),AI477))</f>
        <v>0</v>
      </c>
      <c r="AJ483" s="48" cm="1">
        <f t="array" ref="AJ483">IF(AJ477=0,0,INDEX(Capitalexpenditure,MATCH($B469,augnames,0),AJ477))</f>
        <v>0</v>
      </c>
      <c r="AK483" s="48" cm="1">
        <f t="array" ref="AK483">IF(AK477=0,0,INDEX(Capitalexpenditure,MATCH($B469,augnames,0),AK477))</f>
        <v>0</v>
      </c>
      <c r="AL483" s="48" cm="1">
        <f t="array" ref="AL483">IF(AL477=0,0,INDEX(Capitalexpenditure,MATCH($B469,augnames,0),AL477))</f>
        <v>0</v>
      </c>
      <c r="AM483" s="48" cm="1">
        <f t="array" ref="AM483">IF(AM477=0,0,INDEX(Capitalexpenditure,MATCH($B469,augnames,0),AM477))</f>
        <v>0</v>
      </c>
      <c r="AN483" s="9"/>
      <c r="AO483" s="9"/>
      <c r="AP483" s="9"/>
      <c r="AQ483" s="9"/>
      <c r="AR483" s="9"/>
      <c r="AS483" s="9"/>
      <c r="AT483" s="9"/>
      <c r="AU483" s="9"/>
      <c r="AV483" s="9"/>
      <c r="AW483" s="9"/>
      <c r="AX483" s="9"/>
      <c r="AY483" s="9"/>
      <c r="AZ483" s="9"/>
      <c r="BA483" s="9"/>
      <c r="BB483" s="9"/>
      <c r="BC483" s="9"/>
      <c r="BD483" s="9"/>
      <c r="BE483" s="9"/>
      <c r="BF483" s="9"/>
      <c r="BG483" s="9"/>
      <c r="BH483" s="9"/>
    </row>
    <row r="484" spans="1:60" ht="22">
      <c r="A484" s="9"/>
      <c r="B484" s="63"/>
      <c r="C484" s="5" t="s">
        <v>99</v>
      </c>
      <c r="D484" s="160" t="str">
        <f>baseyear</f>
        <v>FY$24</v>
      </c>
      <c r="E484" s="11"/>
      <c r="F484" s="64"/>
      <c r="G484" s="9"/>
      <c r="H484" s="16"/>
      <c r="I484" s="9"/>
      <c r="J484" s="48">
        <f t="shared" ref="J484:AM484" si="730">IF(J474=1,INDEX(Operatingexpenditure,MATCH($B469,augnames,0),J478),0)</f>
        <v>0</v>
      </c>
      <c r="K484" s="48">
        <f t="shared" si="730"/>
        <v>0</v>
      </c>
      <c r="L484" s="48">
        <f t="shared" si="730"/>
        <v>0</v>
      </c>
      <c r="M484" s="48">
        <f t="shared" si="730"/>
        <v>0</v>
      </c>
      <c r="N484" s="48">
        <f t="shared" si="730"/>
        <v>0</v>
      </c>
      <c r="O484" s="48">
        <f t="shared" si="730"/>
        <v>0</v>
      </c>
      <c r="P484" s="48">
        <f t="shared" si="730"/>
        <v>0</v>
      </c>
      <c r="Q484" s="48">
        <f t="shared" si="730"/>
        <v>0</v>
      </c>
      <c r="R484" s="48">
        <f t="shared" si="730"/>
        <v>0</v>
      </c>
      <c r="S484" s="48">
        <f t="shared" si="730"/>
        <v>0</v>
      </c>
      <c r="T484" s="48">
        <f t="shared" si="730"/>
        <v>0</v>
      </c>
      <c r="U484" s="48">
        <f t="shared" si="730"/>
        <v>0</v>
      </c>
      <c r="V484" s="48">
        <f t="shared" si="730"/>
        <v>0</v>
      </c>
      <c r="W484" s="48">
        <f t="shared" si="730"/>
        <v>0</v>
      </c>
      <c r="X484" s="48">
        <f t="shared" si="730"/>
        <v>0</v>
      </c>
      <c r="Y484" s="48">
        <f t="shared" si="730"/>
        <v>0</v>
      </c>
      <c r="Z484" s="48">
        <f t="shared" si="730"/>
        <v>0</v>
      </c>
      <c r="AA484" s="48">
        <f t="shared" si="730"/>
        <v>0</v>
      </c>
      <c r="AB484" s="48">
        <f t="shared" si="730"/>
        <v>0</v>
      </c>
      <c r="AC484" s="48">
        <f t="shared" si="730"/>
        <v>0</v>
      </c>
      <c r="AD484" s="48">
        <f t="shared" si="730"/>
        <v>0</v>
      </c>
      <c r="AE484" s="48">
        <f t="shared" si="730"/>
        <v>0</v>
      </c>
      <c r="AF484" s="48">
        <f t="shared" si="730"/>
        <v>0</v>
      </c>
      <c r="AG484" s="48">
        <f t="shared" si="730"/>
        <v>0</v>
      </c>
      <c r="AH484" s="48">
        <f t="shared" si="730"/>
        <v>0</v>
      </c>
      <c r="AI484" s="48">
        <f t="shared" si="730"/>
        <v>0</v>
      </c>
      <c r="AJ484" s="48">
        <f t="shared" si="730"/>
        <v>0</v>
      </c>
      <c r="AK484" s="48">
        <f t="shared" si="730"/>
        <v>0</v>
      </c>
      <c r="AL484" s="48">
        <f t="shared" si="730"/>
        <v>0</v>
      </c>
      <c r="AM484" s="48">
        <f t="shared" si="730"/>
        <v>0</v>
      </c>
      <c r="AN484" s="9"/>
      <c r="AO484" s="9"/>
      <c r="AP484" s="9"/>
      <c r="AQ484" s="9"/>
      <c r="AR484" s="9"/>
      <c r="AS484" s="9"/>
      <c r="AT484" s="9"/>
      <c r="AU484" s="9"/>
      <c r="AV484" s="9"/>
      <c r="AW484" s="9"/>
      <c r="AX484" s="9"/>
      <c r="AY484" s="9"/>
      <c r="AZ484" s="9"/>
      <c r="BA484" s="9"/>
      <c r="BB484" s="9"/>
      <c r="BC484" s="9"/>
      <c r="BD484" s="9"/>
      <c r="BE484" s="9"/>
      <c r="BF484" s="9"/>
      <c r="BG484" s="9"/>
      <c r="BH484" s="9"/>
    </row>
    <row r="485" spans="1:60" s="59" customFormat="1" ht="22">
      <c r="A485" s="10"/>
      <c r="B485" s="66"/>
      <c r="C485" s="59" t="str">
        <f>"Total expenditure: "&amp;B469</f>
        <v>Total expenditure: Augmentation 4 name</v>
      </c>
      <c r="D485" s="163" t="str">
        <f>baseyear</f>
        <v>FY$24</v>
      </c>
      <c r="E485" s="78"/>
      <c r="F485" s="64"/>
      <c r="G485" s="10"/>
      <c r="H485" s="169">
        <f>J485+NPV(discountrate, K485:AM485)</f>
        <v>0</v>
      </c>
      <c r="I485" s="10"/>
      <c r="J485" s="65">
        <f>IF(J480=1, SUM(J483:J484), 0)</f>
        <v>0</v>
      </c>
      <c r="K485" s="65">
        <f t="shared" ref="K485:AM485" si="731">IF(K480=1, SUM(K483:K484), 0)</f>
        <v>0</v>
      </c>
      <c r="L485" s="65">
        <f t="shared" si="731"/>
        <v>0</v>
      </c>
      <c r="M485" s="65">
        <f t="shared" si="731"/>
        <v>0</v>
      </c>
      <c r="N485" s="65">
        <f t="shared" si="731"/>
        <v>0</v>
      </c>
      <c r="O485" s="65">
        <f t="shared" si="731"/>
        <v>0</v>
      </c>
      <c r="P485" s="65">
        <f t="shared" si="731"/>
        <v>0</v>
      </c>
      <c r="Q485" s="65">
        <f t="shared" si="731"/>
        <v>0</v>
      </c>
      <c r="R485" s="65">
        <f t="shared" si="731"/>
        <v>0</v>
      </c>
      <c r="S485" s="65">
        <f t="shared" si="731"/>
        <v>0</v>
      </c>
      <c r="T485" s="65">
        <f t="shared" si="731"/>
        <v>0</v>
      </c>
      <c r="U485" s="65">
        <f t="shared" si="731"/>
        <v>0</v>
      </c>
      <c r="V485" s="65">
        <f t="shared" si="731"/>
        <v>0</v>
      </c>
      <c r="W485" s="65">
        <f t="shared" si="731"/>
        <v>0</v>
      </c>
      <c r="X485" s="65">
        <f t="shared" si="731"/>
        <v>0</v>
      </c>
      <c r="Y485" s="65">
        <f t="shared" si="731"/>
        <v>0</v>
      </c>
      <c r="Z485" s="65">
        <f t="shared" si="731"/>
        <v>0</v>
      </c>
      <c r="AA485" s="65">
        <f t="shared" si="731"/>
        <v>0</v>
      </c>
      <c r="AB485" s="65">
        <f t="shared" si="731"/>
        <v>0</v>
      </c>
      <c r="AC485" s="65">
        <f t="shared" si="731"/>
        <v>0</v>
      </c>
      <c r="AD485" s="65">
        <f t="shared" si="731"/>
        <v>0</v>
      </c>
      <c r="AE485" s="65">
        <f t="shared" si="731"/>
        <v>0</v>
      </c>
      <c r="AF485" s="65">
        <f t="shared" si="731"/>
        <v>0</v>
      </c>
      <c r="AG485" s="65">
        <f t="shared" si="731"/>
        <v>0</v>
      </c>
      <c r="AH485" s="65">
        <f t="shared" si="731"/>
        <v>0</v>
      </c>
      <c r="AI485" s="65">
        <f t="shared" si="731"/>
        <v>0</v>
      </c>
      <c r="AJ485" s="65">
        <f t="shared" si="731"/>
        <v>0</v>
      </c>
      <c r="AK485" s="65">
        <f t="shared" si="731"/>
        <v>0</v>
      </c>
      <c r="AL485" s="65">
        <f t="shared" si="731"/>
        <v>0</v>
      </c>
      <c r="AM485" s="65">
        <f t="shared" si="731"/>
        <v>0</v>
      </c>
      <c r="AN485" s="10"/>
      <c r="AO485" s="10"/>
      <c r="AP485" s="10"/>
      <c r="AQ485" s="10"/>
      <c r="AR485" s="10"/>
      <c r="AS485" s="10"/>
      <c r="AT485" s="10"/>
      <c r="AU485" s="10"/>
      <c r="AV485" s="10"/>
      <c r="AW485" s="10"/>
      <c r="AX485" s="10"/>
      <c r="AY485" s="10"/>
      <c r="AZ485" s="10"/>
      <c r="BA485" s="10"/>
      <c r="BB485" s="10"/>
      <c r="BC485" s="10"/>
      <c r="BD485" s="10"/>
      <c r="BE485" s="10"/>
      <c r="BF485" s="10"/>
      <c r="BG485" s="10"/>
      <c r="BH485" s="10"/>
    </row>
    <row r="486" spans="1:60">
      <c r="A486" s="9"/>
      <c r="B486" s="9"/>
      <c r="C486" s="9"/>
      <c r="D486" s="16"/>
      <c r="E486" s="9"/>
      <c r="F486" s="34"/>
      <c r="G486" s="9"/>
      <c r="H486" s="16"/>
      <c r="I486" s="9"/>
      <c r="J486" s="9"/>
      <c r="K486" s="9"/>
      <c r="L486" s="9"/>
      <c r="M486" s="9"/>
      <c r="N486" s="9"/>
      <c r="O486" s="9"/>
      <c r="P486" s="9"/>
      <c r="Q486" s="9"/>
      <c r="R486" s="9"/>
      <c r="S486" s="9"/>
      <c r="T486" s="9"/>
      <c r="U486" s="9"/>
      <c r="V486" s="9"/>
      <c r="W486" s="9"/>
      <c r="X486" s="9"/>
      <c r="Y486" s="9"/>
      <c r="Z486" s="9"/>
      <c r="AA486" s="9"/>
      <c r="AB486" s="9"/>
      <c r="AC486" s="9"/>
      <c r="AD486" s="9"/>
      <c r="AE486" s="9"/>
      <c r="AF486" s="9"/>
      <c r="AG486" s="9"/>
      <c r="AH486" s="9"/>
      <c r="AI486" s="9"/>
      <c r="AJ486" s="9"/>
      <c r="AK486" s="9"/>
      <c r="AL486" s="9"/>
      <c r="AM486" s="9"/>
      <c r="AN486" s="9"/>
      <c r="AO486" s="9"/>
      <c r="AP486" s="9"/>
      <c r="AQ486" s="9"/>
      <c r="AR486" s="9"/>
      <c r="AS486" s="9"/>
      <c r="AT486" s="9"/>
      <c r="AU486" s="9"/>
      <c r="AV486" s="9"/>
      <c r="AW486" s="9"/>
      <c r="AX486" s="9"/>
      <c r="AY486" s="9"/>
      <c r="AZ486" s="9"/>
      <c r="BA486" s="9"/>
      <c r="BB486" s="9"/>
      <c r="BC486" s="9"/>
      <c r="BD486" s="9"/>
      <c r="BE486" s="9"/>
      <c r="BF486" s="9"/>
      <c r="BG486" s="9"/>
      <c r="BH486" s="9"/>
    </row>
    <row r="487" spans="1:60" ht="22">
      <c r="A487" s="9"/>
      <c r="B487" s="66" t="str">
        <f>aug5_name</f>
        <v>Augmentation 5 name</v>
      </c>
      <c r="D487" s="16"/>
      <c r="E487" s="9"/>
      <c r="F487" s="34"/>
      <c r="G487" s="9"/>
      <c r="H487" s="16"/>
      <c r="I487" s="9"/>
      <c r="J487" s="9"/>
      <c r="K487" s="9"/>
      <c r="L487" s="9"/>
      <c r="M487" s="9"/>
      <c r="N487" s="9"/>
      <c r="O487" s="9"/>
      <c r="P487" s="9"/>
      <c r="Q487" s="9"/>
      <c r="R487" s="9"/>
      <c r="S487" s="9"/>
      <c r="T487" s="9"/>
      <c r="U487" s="9"/>
      <c r="V487" s="9"/>
      <c r="W487" s="9"/>
      <c r="X487" s="9"/>
      <c r="Y487" s="9"/>
      <c r="Z487" s="9"/>
      <c r="AA487" s="9"/>
      <c r="AB487" s="9"/>
      <c r="AC487" s="9"/>
      <c r="AD487" s="9"/>
      <c r="AE487" s="9"/>
      <c r="AF487" s="9"/>
      <c r="AG487" s="9"/>
      <c r="AH487" s="9"/>
      <c r="AI487" s="9"/>
      <c r="AJ487" s="9"/>
      <c r="AK487" s="9"/>
      <c r="AL487" s="9"/>
      <c r="AM487" s="9"/>
      <c r="AN487" s="9"/>
      <c r="AO487" s="9"/>
      <c r="AP487" s="9"/>
      <c r="AQ487" s="9"/>
      <c r="AR487" s="9"/>
      <c r="AS487" s="9"/>
      <c r="AT487" s="9"/>
      <c r="AU487" s="9"/>
      <c r="AV487" s="9"/>
      <c r="AW487" s="9"/>
      <c r="AX487" s="9"/>
      <c r="AY487" s="9"/>
      <c r="AZ487" s="9"/>
      <c r="BA487" s="9"/>
      <c r="BB487" s="9"/>
      <c r="BC487" s="9"/>
      <c r="BD487" s="9"/>
      <c r="BE487" s="9"/>
      <c r="BF487" s="9"/>
      <c r="BG487" s="9"/>
      <c r="BH487" s="9"/>
    </row>
    <row r="488" spans="1:60">
      <c r="A488" s="9"/>
      <c r="B488" s="9"/>
      <c r="C488" s="9"/>
      <c r="D488" s="16"/>
      <c r="E488" s="9"/>
      <c r="F488" s="34"/>
      <c r="G488" s="9"/>
      <c r="H488" s="16"/>
      <c r="I488" s="9"/>
      <c r="J488" s="9"/>
      <c r="K488" s="9"/>
      <c r="L488" s="9"/>
      <c r="M488" s="9"/>
      <c r="N488" s="9"/>
      <c r="O488" s="9"/>
      <c r="P488" s="9"/>
      <c r="Q488" s="9"/>
      <c r="R488" s="9"/>
      <c r="S488" s="9"/>
      <c r="T488" s="9"/>
      <c r="U488" s="9"/>
      <c r="V488" s="9"/>
      <c r="W488" s="9"/>
      <c r="X488" s="9"/>
      <c r="Y488" s="9"/>
      <c r="Z488" s="9"/>
      <c r="AA488" s="9"/>
      <c r="AB488" s="9"/>
      <c r="AC488" s="9"/>
      <c r="AD488" s="9"/>
      <c r="AE488" s="9"/>
      <c r="AF488" s="9"/>
      <c r="AG488" s="9"/>
      <c r="AH488" s="9"/>
      <c r="AI488" s="9"/>
      <c r="AJ488" s="9"/>
      <c r="AK488" s="9"/>
      <c r="AL488" s="9"/>
      <c r="AM488" s="9"/>
      <c r="AN488" s="9"/>
      <c r="AO488" s="9"/>
      <c r="AP488" s="9"/>
      <c r="AQ488" s="9"/>
      <c r="AR488" s="9"/>
      <c r="AS488" s="9"/>
      <c r="AT488" s="9"/>
      <c r="AU488" s="9"/>
      <c r="AV488" s="9"/>
      <c r="AW488" s="9"/>
      <c r="AX488" s="9"/>
      <c r="AY488" s="9"/>
      <c r="AZ488" s="9"/>
      <c r="BA488" s="9"/>
      <c r="BB488" s="9"/>
      <c r="BC488" s="9"/>
      <c r="BD488" s="9"/>
      <c r="BE488" s="9"/>
      <c r="BF488" s="9"/>
      <c r="BG488" s="9"/>
      <c r="BH488" s="9"/>
    </row>
    <row r="489" spans="1:60" ht="22">
      <c r="A489" s="9"/>
      <c r="B489" s="63"/>
      <c r="C489" s="5" t="s">
        <v>87</v>
      </c>
      <c r="D489" s="160" t="s">
        <v>80</v>
      </c>
      <c r="E489" s="11"/>
      <c r="F489" s="64"/>
      <c r="G489" s="9"/>
      <c r="H489" s="16"/>
      <c r="I489" s="9"/>
      <c r="J489" s="48">
        <f t="shared" ref="J489:AM489" si="732">J471+J482</f>
        <v>0</v>
      </c>
      <c r="K489" s="48">
        <f t="shared" si="732"/>
        <v>0</v>
      </c>
      <c r="L489" s="48">
        <f t="shared" si="732"/>
        <v>0</v>
      </c>
      <c r="M489" s="48">
        <f t="shared" si="732"/>
        <v>0</v>
      </c>
      <c r="N489" s="48">
        <f t="shared" si="732"/>
        <v>0</v>
      </c>
      <c r="O489" s="48">
        <f t="shared" si="732"/>
        <v>0</v>
      </c>
      <c r="P489" s="48">
        <f t="shared" si="732"/>
        <v>0</v>
      </c>
      <c r="Q489" s="48">
        <f t="shared" si="732"/>
        <v>0</v>
      </c>
      <c r="R489" s="48">
        <f t="shared" si="732"/>
        <v>0</v>
      </c>
      <c r="S489" s="48">
        <f t="shared" si="732"/>
        <v>0</v>
      </c>
      <c r="T489" s="48">
        <f t="shared" si="732"/>
        <v>0</v>
      </c>
      <c r="U489" s="48">
        <f t="shared" si="732"/>
        <v>0</v>
      </c>
      <c r="V489" s="48">
        <f t="shared" si="732"/>
        <v>0</v>
      </c>
      <c r="W489" s="48">
        <f t="shared" si="732"/>
        <v>0</v>
      </c>
      <c r="X489" s="48">
        <f t="shared" si="732"/>
        <v>0</v>
      </c>
      <c r="Y489" s="48">
        <f t="shared" si="732"/>
        <v>0</v>
      </c>
      <c r="Z489" s="48">
        <f t="shared" si="732"/>
        <v>0</v>
      </c>
      <c r="AA489" s="48">
        <f t="shared" si="732"/>
        <v>0</v>
      </c>
      <c r="AB489" s="48">
        <f t="shared" si="732"/>
        <v>0</v>
      </c>
      <c r="AC489" s="48">
        <f t="shared" si="732"/>
        <v>0</v>
      </c>
      <c r="AD489" s="48">
        <f t="shared" si="732"/>
        <v>0</v>
      </c>
      <c r="AE489" s="48">
        <f t="shared" si="732"/>
        <v>0</v>
      </c>
      <c r="AF489" s="48">
        <f t="shared" si="732"/>
        <v>0</v>
      </c>
      <c r="AG489" s="48">
        <f t="shared" si="732"/>
        <v>0</v>
      </c>
      <c r="AH489" s="48">
        <f t="shared" si="732"/>
        <v>0</v>
      </c>
      <c r="AI489" s="48">
        <f t="shared" si="732"/>
        <v>0</v>
      </c>
      <c r="AJ489" s="48">
        <f t="shared" si="732"/>
        <v>0</v>
      </c>
      <c r="AK489" s="48">
        <f t="shared" si="732"/>
        <v>0</v>
      </c>
      <c r="AL489" s="48">
        <f t="shared" si="732"/>
        <v>0</v>
      </c>
      <c r="AM489" s="48">
        <f t="shared" si="732"/>
        <v>0</v>
      </c>
      <c r="AN489" s="9"/>
      <c r="AO489" s="9"/>
      <c r="AP489" s="9"/>
      <c r="AQ489" s="9"/>
      <c r="AR489" s="9"/>
      <c r="AS489" s="9"/>
      <c r="AT489" s="9"/>
      <c r="AU489" s="9"/>
      <c r="AV489" s="9"/>
      <c r="AW489" s="9"/>
      <c r="AX489" s="9"/>
      <c r="AY489" s="9"/>
      <c r="AZ489" s="9"/>
      <c r="BA489" s="9"/>
      <c r="BB489" s="9"/>
      <c r="BC489" s="9"/>
      <c r="BD489" s="9"/>
      <c r="BE489" s="9"/>
      <c r="BF489" s="9"/>
      <c r="BG489" s="9"/>
      <c r="BH489" s="9"/>
    </row>
    <row r="490" spans="1:60">
      <c r="A490" s="9"/>
      <c r="B490" s="9"/>
      <c r="C490" s="67" t="str">
        <f>IF(D490=1, "ERROR build year before start year", "")</f>
        <v/>
      </c>
      <c r="D490" s="73" t="str">
        <f>IF(AND(J501&gt;0,-J493&lt;INDEX(leadtimes,MATCH($B487,augnames,0))), 1, "flag")</f>
        <v>flag</v>
      </c>
      <c r="E490" s="68"/>
      <c r="F490" s="69"/>
      <c r="G490" s="9"/>
      <c r="H490" s="16"/>
      <c r="I490" s="9"/>
      <c r="J490" s="9"/>
      <c r="K490" s="9"/>
      <c r="L490" s="9"/>
      <c r="M490" s="9"/>
      <c r="N490" s="9"/>
      <c r="O490" s="9"/>
      <c r="P490" s="9"/>
      <c r="Q490" s="9"/>
      <c r="R490" s="9"/>
      <c r="S490" s="9"/>
      <c r="T490" s="9"/>
      <c r="U490" s="9"/>
      <c r="V490" s="9"/>
      <c r="W490" s="9"/>
      <c r="X490" s="9"/>
      <c r="Y490" s="9"/>
      <c r="Z490" s="9"/>
      <c r="AA490" s="9"/>
      <c r="AB490" s="9"/>
      <c r="AC490" s="9"/>
      <c r="AD490" s="9"/>
      <c r="AE490" s="9"/>
      <c r="AF490" s="9"/>
      <c r="AG490" s="9"/>
      <c r="AH490" s="9"/>
      <c r="AI490" s="9"/>
      <c r="AJ490" s="9"/>
      <c r="AK490" s="9"/>
      <c r="AL490" s="9"/>
      <c r="AM490" s="9"/>
      <c r="AN490" s="9"/>
      <c r="AO490" s="9"/>
      <c r="AP490" s="9"/>
      <c r="AQ490" s="9"/>
      <c r="AR490" s="9"/>
      <c r="AS490" s="9"/>
      <c r="AT490" s="9"/>
      <c r="AU490" s="9"/>
      <c r="AV490" s="9"/>
      <c r="AW490" s="9"/>
      <c r="AX490" s="9"/>
      <c r="AY490" s="9"/>
      <c r="AZ490" s="9"/>
      <c r="BA490" s="9"/>
      <c r="BB490" s="9"/>
      <c r="BC490" s="9"/>
      <c r="BD490" s="9"/>
      <c r="BE490" s="9"/>
      <c r="BF490" s="9"/>
      <c r="BG490" s="9"/>
      <c r="BH490" s="9"/>
    </row>
    <row r="491" spans="1:60">
      <c r="A491" s="9"/>
      <c r="B491" s="9"/>
      <c r="C491" s="70" t="s">
        <v>88</v>
      </c>
      <c r="D491" s="161"/>
      <c r="E491" s="70"/>
      <c r="F491" s="71"/>
      <c r="G491" s="70"/>
      <c r="H491" s="162"/>
      <c r="I491" s="72"/>
      <c r="J491" s="73">
        <f t="shared" ref="J491:AM491" si="733">IF(J489&gt;J397, 0, 1)</f>
        <v>1</v>
      </c>
      <c r="K491" s="73">
        <f t="shared" si="733"/>
        <v>1</v>
      </c>
      <c r="L491" s="73">
        <f t="shared" si="733"/>
        <v>1</v>
      </c>
      <c r="M491" s="73">
        <f t="shared" si="733"/>
        <v>1</v>
      </c>
      <c r="N491" s="73">
        <f t="shared" si="733"/>
        <v>1</v>
      </c>
      <c r="O491" s="73">
        <f t="shared" si="733"/>
        <v>1</v>
      </c>
      <c r="P491" s="73">
        <f t="shared" si="733"/>
        <v>1</v>
      </c>
      <c r="Q491" s="73">
        <f t="shared" si="733"/>
        <v>1</v>
      </c>
      <c r="R491" s="73">
        <f t="shared" si="733"/>
        <v>1</v>
      </c>
      <c r="S491" s="73">
        <f t="shared" si="733"/>
        <v>1</v>
      </c>
      <c r="T491" s="73">
        <f t="shared" si="733"/>
        <v>1</v>
      </c>
      <c r="U491" s="73">
        <f t="shared" si="733"/>
        <v>1</v>
      </c>
      <c r="V491" s="73">
        <f t="shared" si="733"/>
        <v>1</v>
      </c>
      <c r="W491" s="73">
        <f t="shared" si="733"/>
        <v>1</v>
      </c>
      <c r="X491" s="73">
        <f t="shared" si="733"/>
        <v>1</v>
      </c>
      <c r="Y491" s="73">
        <f t="shared" si="733"/>
        <v>1</v>
      </c>
      <c r="Z491" s="73">
        <f t="shared" si="733"/>
        <v>1</v>
      </c>
      <c r="AA491" s="73">
        <f t="shared" si="733"/>
        <v>1</v>
      </c>
      <c r="AB491" s="73">
        <f t="shared" si="733"/>
        <v>1</v>
      </c>
      <c r="AC491" s="73">
        <f t="shared" si="733"/>
        <v>1</v>
      </c>
      <c r="AD491" s="73">
        <f t="shared" si="733"/>
        <v>1</v>
      </c>
      <c r="AE491" s="73">
        <f t="shared" si="733"/>
        <v>1</v>
      </c>
      <c r="AF491" s="73">
        <f t="shared" si="733"/>
        <v>1</v>
      </c>
      <c r="AG491" s="73">
        <f t="shared" si="733"/>
        <v>1</v>
      </c>
      <c r="AH491" s="73">
        <f t="shared" si="733"/>
        <v>1</v>
      </c>
      <c r="AI491" s="73">
        <f t="shared" si="733"/>
        <v>1</v>
      </c>
      <c r="AJ491" s="73">
        <f t="shared" si="733"/>
        <v>1</v>
      </c>
      <c r="AK491" s="73">
        <f t="shared" si="733"/>
        <v>1</v>
      </c>
      <c r="AL491" s="73">
        <f t="shared" si="733"/>
        <v>1</v>
      </c>
      <c r="AM491" s="73">
        <f t="shared" si="733"/>
        <v>1</v>
      </c>
      <c r="AN491" s="73"/>
      <c r="AO491" s="73"/>
      <c r="AP491" s="73"/>
      <c r="AQ491" s="73"/>
      <c r="AR491" s="73"/>
      <c r="AS491" s="73"/>
      <c r="AT491" s="73"/>
      <c r="AU491" s="73"/>
      <c r="AV491" s="73"/>
      <c r="AW491" s="73"/>
      <c r="AX491" s="73"/>
      <c r="AY491" s="73"/>
      <c r="AZ491" s="73"/>
      <c r="BA491" s="73"/>
      <c r="BB491" s="73"/>
      <c r="BC491" s="73"/>
      <c r="BD491" s="73"/>
      <c r="BE491" s="73"/>
      <c r="BF491" s="73"/>
      <c r="BG491" s="73"/>
      <c r="BH491" s="73"/>
    </row>
    <row r="492" spans="1:60">
      <c r="A492" s="9"/>
      <c r="B492" s="9"/>
      <c r="C492" s="70" t="s">
        <v>89</v>
      </c>
      <c r="D492" s="161"/>
      <c r="E492" s="70"/>
      <c r="F492" s="71"/>
      <c r="G492" s="70"/>
      <c r="H492" s="162"/>
      <c r="I492" s="72"/>
      <c r="J492" s="74">
        <f>IF(SUM($J491:J491)=0,0,1)</f>
        <v>1</v>
      </c>
      <c r="K492" s="74">
        <f>IF(SUM($J491:K491)=0,0,1)</f>
        <v>1</v>
      </c>
      <c r="L492" s="74">
        <f>IF(SUM($J491:L491)=0,0,1)</f>
        <v>1</v>
      </c>
      <c r="M492" s="74">
        <f>IF(SUM($J491:M491)=0,0,1)</f>
        <v>1</v>
      </c>
      <c r="N492" s="74">
        <f>IF(SUM($J491:N491)=0,0,1)</f>
        <v>1</v>
      </c>
      <c r="O492" s="74">
        <f>IF(SUM($J491:O491)=0,0,1)</f>
        <v>1</v>
      </c>
      <c r="P492" s="74">
        <f>IF(SUM($J491:P491)=0,0,1)</f>
        <v>1</v>
      </c>
      <c r="Q492" s="74">
        <f>IF(SUM($J491:Q491)=0,0,1)</f>
        <v>1</v>
      </c>
      <c r="R492" s="74">
        <f>IF(SUM($J491:R491)=0,0,1)</f>
        <v>1</v>
      </c>
      <c r="S492" s="74">
        <f>IF(SUM($J491:S491)=0,0,1)</f>
        <v>1</v>
      </c>
      <c r="T492" s="74">
        <f>IF(SUM($J491:T491)=0,0,1)</f>
        <v>1</v>
      </c>
      <c r="U492" s="74">
        <f>IF(SUM($J491:U491)=0,0,1)</f>
        <v>1</v>
      </c>
      <c r="V492" s="74">
        <f>IF(SUM($J491:V491)=0,0,1)</f>
        <v>1</v>
      </c>
      <c r="W492" s="74">
        <f>IF(SUM($J491:W491)=0,0,1)</f>
        <v>1</v>
      </c>
      <c r="X492" s="74">
        <f>IF(SUM($J491:X491)=0,0,1)</f>
        <v>1</v>
      </c>
      <c r="Y492" s="74">
        <f>IF(SUM($J491:Y491)=0,0,1)</f>
        <v>1</v>
      </c>
      <c r="Z492" s="74">
        <f>IF(SUM($J491:Z491)=0,0,1)</f>
        <v>1</v>
      </c>
      <c r="AA492" s="74">
        <f>IF(SUM($J491:AA491)=0,0,1)</f>
        <v>1</v>
      </c>
      <c r="AB492" s="74">
        <f>IF(SUM($J491:AB491)=0,0,1)</f>
        <v>1</v>
      </c>
      <c r="AC492" s="74">
        <f>IF(SUM($J491:AC491)=0,0,1)</f>
        <v>1</v>
      </c>
      <c r="AD492" s="74">
        <f>IF(SUM($J491:AD491)=0,0,1)</f>
        <v>1</v>
      </c>
      <c r="AE492" s="74">
        <f>IF(SUM($J491:AE491)=0,0,1)</f>
        <v>1</v>
      </c>
      <c r="AF492" s="74">
        <f>IF(SUM($J491:AF491)=0,0,1)</f>
        <v>1</v>
      </c>
      <c r="AG492" s="74">
        <f>IF(SUM($J491:AG491)=0,0,1)</f>
        <v>1</v>
      </c>
      <c r="AH492" s="74">
        <f>IF(SUM($J491:AH491)=0,0,1)</f>
        <v>1</v>
      </c>
      <c r="AI492" s="74">
        <f>IF(SUM($J491:AI491)=0,0,1)</f>
        <v>1</v>
      </c>
      <c r="AJ492" s="74">
        <f>IF(SUM($J491:AJ491)=0,0,1)</f>
        <v>1</v>
      </c>
      <c r="AK492" s="74">
        <f>IF(SUM($J491:AK491)=0,0,1)</f>
        <v>1</v>
      </c>
      <c r="AL492" s="74">
        <f>IF(SUM($J491:AL491)=0,0,1)</f>
        <v>1</v>
      </c>
      <c r="AM492" s="74">
        <f>IF(SUM($J491:AM491)=0,0,1)</f>
        <v>1</v>
      </c>
      <c r="AN492" s="74"/>
      <c r="AO492" s="74"/>
      <c r="AP492" s="74"/>
      <c r="AQ492" s="74"/>
      <c r="AR492" s="74"/>
      <c r="AS492" s="74"/>
      <c r="AT492" s="74"/>
      <c r="AU492" s="74"/>
      <c r="AV492" s="74"/>
      <c r="AW492" s="74"/>
      <c r="AX492" s="74"/>
      <c r="AY492" s="74"/>
      <c r="AZ492" s="74"/>
      <c r="BA492" s="74"/>
      <c r="BB492" s="74"/>
      <c r="BC492" s="74"/>
      <c r="BD492" s="74"/>
      <c r="BE492" s="75"/>
      <c r="BF492" s="75"/>
      <c r="BG492" s="75"/>
      <c r="BH492" s="75"/>
    </row>
    <row r="493" spans="1:60" ht="17.25" customHeight="1">
      <c r="A493" s="9"/>
      <c r="B493" s="9"/>
      <c r="C493" s="70" t="s">
        <v>90</v>
      </c>
      <c r="D493" s="161"/>
      <c r="E493" s="70"/>
      <c r="F493" s="71"/>
      <c r="G493" s="70"/>
      <c r="H493" s="162"/>
      <c r="I493" s="72"/>
      <c r="J493" s="74">
        <f t="shared" ref="J493" si="734">IF($AM492=0,0,IF(AND(J492=0,J491=0),K493-1,0))</f>
        <v>0</v>
      </c>
      <c r="K493" s="74">
        <f t="shared" ref="K493" si="735">IF($AM492=0,0,IF(AND(K492=0,K491=0),L493-1,0))</f>
        <v>0</v>
      </c>
      <c r="L493" s="74">
        <f t="shared" ref="L493" si="736">IF($AM492=0,0,IF(AND(L492=0,L491=0),M493-1,0))</f>
        <v>0</v>
      </c>
      <c r="M493" s="74">
        <f t="shared" ref="M493" si="737">IF($AM492=0,0,IF(AND(M492=0,M491=0),N493-1,0))</f>
        <v>0</v>
      </c>
      <c r="N493" s="74">
        <f t="shared" ref="N493" si="738">IF($AM492=0,0,IF(AND(N492=0,N491=0),O493-1,0))</f>
        <v>0</v>
      </c>
      <c r="O493" s="74">
        <f t="shared" ref="O493" si="739">IF($AM492=0,0,IF(AND(O492=0,O491=0),P493-1,0))</f>
        <v>0</v>
      </c>
      <c r="P493" s="74">
        <f t="shared" ref="P493" si="740">IF($AM492=0,0,IF(AND(P492=0,P491=0),Q493-1,0))</f>
        <v>0</v>
      </c>
      <c r="Q493" s="74">
        <f t="shared" ref="Q493" si="741">IF($AM492=0,0,IF(AND(Q492=0,Q491=0),R493-1,0))</f>
        <v>0</v>
      </c>
      <c r="R493" s="74">
        <f t="shared" ref="R493" si="742">IF($AM492=0,0,IF(AND(R492=0,R491=0),S493-1,0))</f>
        <v>0</v>
      </c>
      <c r="S493" s="74">
        <f t="shared" ref="S493" si="743">IF($AM492=0,0,IF(AND(S492=0,S491=0),T493-1,0))</f>
        <v>0</v>
      </c>
      <c r="T493" s="74">
        <f t="shared" ref="T493" si="744">IF($AM492=0,0,IF(AND(T492=0,T491=0),U493-1,0))</f>
        <v>0</v>
      </c>
      <c r="U493" s="74">
        <f t="shared" ref="U493" si="745">IF($AM492=0,0,IF(AND(U492=0,U491=0),V493-1,0))</f>
        <v>0</v>
      </c>
      <c r="V493" s="74">
        <f t="shared" ref="V493" si="746">IF($AM492=0,0,IF(AND(V492=0,V491=0),W493-1,0))</f>
        <v>0</v>
      </c>
      <c r="W493" s="74">
        <f t="shared" ref="W493" si="747">IF($AM492=0,0,IF(AND(W492=0,W491=0),X493-1,0))</f>
        <v>0</v>
      </c>
      <c r="X493" s="74">
        <f t="shared" ref="X493" si="748">IF($AM492=0,0,IF(AND(X492=0,X491=0),Y493-1,0))</f>
        <v>0</v>
      </c>
      <c r="Y493" s="74">
        <f t="shared" ref="Y493" si="749">IF($AM492=0,0,IF(AND(Y492=0,Y491=0),Z493-1,0))</f>
        <v>0</v>
      </c>
      <c r="Z493" s="74">
        <f t="shared" ref="Z493" si="750">IF($AM492=0,0,IF(AND(Z492=0,Z491=0),AA493-1,0))</f>
        <v>0</v>
      </c>
      <c r="AA493" s="74">
        <f t="shared" ref="AA493" si="751">IF($AM492=0,0,IF(AND(AA492=0,AA491=0),AB493-1,0))</f>
        <v>0</v>
      </c>
      <c r="AB493" s="74">
        <f t="shared" ref="AB493" si="752">IF($AM492=0,0,IF(AND(AB492=0,AB491=0),AC493-1,0))</f>
        <v>0</v>
      </c>
      <c r="AC493" s="74">
        <f t="shared" ref="AC493" si="753">IF($AM492=0,0,IF(AND(AC492=0,AC491=0),AD493-1,0))</f>
        <v>0</v>
      </c>
      <c r="AD493" s="74">
        <f t="shared" ref="AD493" si="754">IF($AM492=0,0,IF(AND(AD492=0,AD491=0),AE493-1,0))</f>
        <v>0</v>
      </c>
      <c r="AE493" s="74">
        <f t="shared" ref="AE493" si="755">IF($AM492=0,0,IF(AND(AE492=0,AE491=0),AF493-1,0))</f>
        <v>0</v>
      </c>
      <c r="AF493" s="74">
        <f t="shared" ref="AF493" si="756">IF($AM492=0,0,IF(AND(AF492=0,AF491=0),AG493-1,0))</f>
        <v>0</v>
      </c>
      <c r="AG493" s="74">
        <f t="shared" ref="AG493" si="757">IF($AM492=0,0,IF(AND(AG492=0,AG491=0),AH493-1,0))</f>
        <v>0</v>
      </c>
      <c r="AH493" s="74">
        <f t="shared" ref="AH493" si="758">IF($AM492=0,0,IF(AND(AH492=0,AH491=0),AI493-1,0))</f>
        <v>0</v>
      </c>
      <c r="AI493" s="74">
        <f t="shared" ref="AI493" si="759">IF($AM492=0,0,IF(AND(AI492=0,AI491=0),AJ493-1,0))</f>
        <v>0</v>
      </c>
      <c r="AJ493" s="74">
        <f t="shared" ref="AJ493" si="760">IF($AM492=0,0,IF(AND(AJ492=0,AJ491=0),AK493-1,0))</f>
        <v>0</v>
      </c>
      <c r="AK493" s="74">
        <f t="shared" ref="AK493" si="761">IF($AM492=0,0,IF(AND(AK492=0,AK491=0),AL493-1,0))</f>
        <v>0</v>
      </c>
      <c r="AL493" s="74">
        <f t="shared" ref="AL493" si="762">IF($AM492=0,0,IF(AND(AL492=0,AL491=0),AM493-1,0))</f>
        <v>0</v>
      </c>
      <c r="AM493" s="74">
        <f t="shared" ref="AM493" si="763">IF($AM492=0,0,IF(AND(AM492=0,AM491=0),AN493-1,0))</f>
        <v>0</v>
      </c>
      <c r="AN493" s="74"/>
      <c r="AO493" s="74"/>
      <c r="AP493" s="74"/>
      <c r="AQ493" s="74"/>
      <c r="AR493" s="74"/>
      <c r="AS493" s="74"/>
      <c r="AT493" s="74"/>
      <c r="AU493" s="74"/>
      <c r="AV493" s="74"/>
      <c r="AW493" s="74"/>
      <c r="AX493" s="74"/>
      <c r="AY493" s="74"/>
      <c r="AZ493" s="74"/>
      <c r="BA493" s="74"/>
      <c r="BB493" s="74"/>
      <c r="BC493" s="74"/>
      <c r="BD493" s="74"/>
      <c r="BE493" s="75"/>
      <c r="BF493" s="75"/>
      <c r="BG493" s="75"/>
      <c r="BH493" s="75"/>
    </row>
    <row r="494" spans="1:60">
      <c r="A494" s="9"/>
      <c r="B494" s="9"/>
      <c r="C494" s="70" t="s">
        <v>91</v>
      </c>
      <c r="D494" s="161"/>
      <c r="E494" s="70"/>
      <c r="F494" s="71"/>
      <c r="G494" s="70"/>
      <c r="H494" s="162"/>
      <c r="I494" s="72"/>
      <c r="J494" s="74">
        <f t="shared" ref="J494:AM494" si="764">IF(ABS(J493)=INDEX(leadtimes,MATCH($B487,augnames,0),1),1,0)</f>
        <v>1</v>
      </c>
      <c r="K494" s="74">
        <f t="shared" si="764"/>
        <v>1</v>
      </c>
      <c r="L494" s="74">
        <f t="shared" si="764"/>
        <v>1</v>
      </c>
      <c r="M494" s="74">
        <f t="shared" si="764"/>
        <v>1</v>
      </c>
      <c r="N494" s="74">
        <f t="shared" si="764"/>
        <v>1</v>
      </c>
      <c r="O494" s="74">
        <f t="shared" si="764"/>
        <v>1</v>
      </c>
      <c r="P494" s="74">
        <f t="shared" si="764"/>
        <v>1</v>
      </c>
      <c r="Q494" s="74">
        <f t="shared" si="764"/>
        <v>1</v>
      </c>
      <c r="R494" s="74">
        <f t="shared" si="764"/>
        <v>1</v>
      </c>
      <c r="S494" s="74">
        <f t="shared" si="764"/>
        <v>1</v>
      </c>
      <c r="T494" s="74">
        <f t="shared" si="764"/>
        <v>1</v>
      </c>
      <c r="U494" s="74">
        <f t="shared" si="764"/>
        <v>1</v>
      </c>
      <c r="V494" s="74">
        <f t="shared" si="764"/>
        <v>1</v>
      </c>
      <c r="W494" s="74">
        <f t="shared" si="764"/>
        <v>1</v>
      </c>
      <c r="X494" s="74">
        <f t="shared" si="764"/>
        <v>1</v>
      </c>
      <c r="Y494" s="74">
        <f t="shared" si="764"/>
        <v>1</v>
      </c>
      <c r="Z494" s="74">
        <f t="shared" si="764"/>
        <v>1</v>
      </c>
      <c r="AA494" s="74">
        <f t="shared" si="764"/>
        <v>1</v>
      </c>
      <c r="AB494" s="74">
        <f t="shared" si="764"/>
        <v>1</v>
      </c>
      <c r="AC494" s="74">
        <f t="shared" si="764"/>
        <v>1</v>
      </c>
      <c r="AD494" s="74">
        <f t="shared" si="764"/>
        <v>1</v>
      </c>
      <c r="AE494" s="74">
        <f t="shared" si="764"/>
        <v>1</v>
      </c>
      <c r="AF494" s="74">
        <f t="shared" si="764"/>
        <v>1</v>
      </c>
      <c r="AG494" s="74">
        <f t="shared" si="764"/>
        <v>1</v>
      </c>
      <c r="AH494" s="74">
        <f t="shared" si="764"/>
        <v>1</v>
      </c>
      <c r="AI494" s="74">
        <f t="shared" si="764"/>
        <v>1</v>
      </c>
      <c r="AJ494" s="74">
        <f t="shared" si="764"/>
        <v>1</v>
      </c>
      <c r="AK494" s="74">
        <f t="shared" si="764"/>
        <v>1</v>
      </c>
      <c r="AL494" s="74">
        <f t="shared" si="764"/>
        <v>1</v>
      </c>
      <c r="AM494" s="74">
        <f t="shared" si="764"/>
        <v>1</v>
      </c>
      <c r="AN494" s="74"/>
      <c r="AO494" s="74"/>
      <c r="AP494" s="74"/>
      <c r="AQ494" s="74"/>
      <c r="AR494" s="74"/>
      <c r="AS494" s="74"/>
      <c r="AT494" s="74"/>
      <c r="AU494" s="74"/>
      <c r="AV494" s="74"/>
      <c r="AW494" s="74"/>
      <c r="AX494" s="74"/>
      <c r="AY494" s="74"/>
      <c r="AZ494" s="74"/>
      <c r="BA494" s="74"/>
      <c r="BB494" s="74"/>
      <c r="BC494" s="74"/>
      <c r="BD494" s="74"/>
      <c r="BE494" s="75"/>
      <c r="BF494" s="75"/>
      <c r="BG494" s="75"/>
      <c r="BH494" s="75"/>
    </row>
    <row r="495" spans="1:60">
      <c r="A495" s="9"/>
      <c r="B495" s="9"/>
      <c r="C495" s="70" t="s">
        <v>92</v>
      </c>
      <c r="D495" s="161"/>
      <c r="E495" s="70"/>
      <c r="F495" s="71"/>
      <c r="G495" s="70"/>
      <c r="H495" s="162"/>
      <c r="I495" s="72"/>
      <c r="J495" s="74">
        <f>IF(SUM($J494:J494)=1,1,0)+I495</f>
        <v>1</v>
      </c>
      <c r="K495" s="74">
        <f>IF(SUM($J494:K494)=1,1,0)+J495</f>
        <v>1</v>
      </c>
      <c r="L495" s="74">
        <f>IF(SUM($J494:L494)=1,1,0)+K495</f>
        <v>1</v>
      </c>
      <c r="M495" s="74">
        <f>IF(SUM($J494:M494)=1,1,0)+L495</f>
        <v>1</v>
      </c>
      <c r="N495" s="74">
        <f>IF(SUM($J494:N494)=1,1,0)+M495</f>
        <v>1</v>
      </c>
      <c r="O495" s="74">
        <f>IF(SUM($J494:O494)=1,1,0)+N495</f>
        <v>1</v>
      </c>
      <c r="P495" s="74">
        <f>IF(SUM($J494:P494)=1,1,0)+O495</f>
        <v>1</v>
      </c>
      <c r="Q495" s="74">
        <f>IF(SUM($J494:Q494)=1,1,0)+P495</f>
        <v>1</v>
      </c>
      <c r="R495" s="74">
        <f>IF(SUM($J494:R494)=1,1,0)+Q495</f>
        <v>1</v>
      </c>
      <c r="S495" s="74">
        <f>IF(SUM($J494:S494)=1,1,0)+R495</f>
        <v>1</v>
      </c>
      <c r="T495" s="74">
        <f>IF(SUM($J494:T494)=1,1,0)+S495</f>
        <v>1</v>
      </c>
      <c r="U495" s="74">
        <f>IF(SUM($J494:U494)=1,1,0)+T495</f>
        <v>1</v>
      </c>
      <c r="V495" s="74">
        <f>IF(SUM($J494:V494)=1,1,0)+U495</f>
        <v>1</v>
      </c>
      <c r="W495" s="74">
        <f>IF(SUM($J494:W494)=1,1,0)+V495</f>
        <v>1</v>
      </c>
      <c r="X495" s="74">
        <f>IF(SUM($J494:X494)=1,1,0)+W495</f>
        <v>1</v>
      </c>
      <c r="Y495" s="74">
        <f>IF(SUM($J494:Y494)=1,1,0)+X495</f>
        <v>1</v>
      </c>
      <c r="Z495" s="74">
        <f>IF(SUM($J494:Z494)=1,1,0)+Y495</f>
        <v>1</v>
      </c>
      <c r="AA495" s="74">
        <f>IF(SUM($J494:AA494)=1,1,0)+Z495</f>
        <v>1</v>
      </c>
      <c r="AB495" s="74">
        <f>IF(SUM($J494:AB494)=1,1,0)+AA495</f>
        <v>1</v>
      </c>
      <c r="AC495" s="74">
        <f>IF(SUM($J494:AC494)=1,1,0)+AB495</f>
        <v>1</v>
      </c>
      <c r="AD495" s="74">
        <f>IF(SUM($J494:AD494)=1,1,0)+AC495</f>
        <v>1</v>
      </c>
      <c r="AE495" s="74">
        <f>IF(SUM($J494:AE494)=1,1,0)+AD495</f>
        <v>1</v>
      </c>
      <c r="AF495" s="74">
        <f>IF(SUM($J494:AF494)=1,1,0)+AE495</f>
        <v>1</v>
      </c>
      <c r="AG495" s="74">
        <f>IF(SUM($J494:AG494)=1,1,0)+AF495</f>
        <v>1</v>
      </c>
      <c r="AH495" s="74">
        <f>IF(SUM($J494:AH494)=1,1,0)+AG495</f>
        <v>1</v>
      </c>
      <c r="AI495" s="74">
        <f>IF(SUM($J494:AI494)=1,1,0)+AH495</f>
        <v>1</v>
      </c>
      <c r="AJ495" s="74">
        <f>IF(SUM($J494:AJ494)=1,1,0)+AI495</f>
        <v>1</v>
      </c>
      <c r="AK495" s="74">
        <f>IF(SUM($J494:AK494)=1,1,0)+AJ495</f>
        <v>1</v>
      </c>
      <c r="AL495" s="74">
        <f>IF(SUM($J494:AL494)=1,1,0)+AK495</f>
        <v>1</v>
      </c>
      <c r="AM495" s="74">
        <f>IF(SUM($J494:AM494)=1,1,0)+AL495</f>
        <v>1</v>
      </c>
      <c r="AN495" s="74"/>
      <c r="AO495" s="74"/>
      <c r="AP495" s="74"/>
      <c r="AQ495" s="74"/>
      <c r="AR495" s="74"/>
      <c r="AS495" s="74"/>
      <c r="AT495" s="74"/>
      <c r="AU495" s="74"/>
      <c r="AV495" s="74"/>
      <c r="AW495" s="74"/>
      <c r="AX495" s="74"/>
      <c r="AY495" s="74"/>
      <c r="AZ495" s="74"/>
      <c r="BA495" s="74"/>
      <c r="BB495" s="74"/>
      <c r="BC495" s="74"/>
      <c r="BD495" s="74"/>
      <c r="BE495" s="75"/>
      <c r="BF495" s="75"/>
      <c r="BG495" s="75"/>
      <c r="BH495" s="75"/>
    </row>
    <row r="496" spans="1:60" ht="15.65" customHeight="1">
      <c r="A496" s="9"/>
      <c r="B496" s="9"/>
      <c r="C496" s="70" t="s">
        <v>93</v>
      </c>
      <c r="D496" s="162"/>
      <c r="E496" s="72"/>
      <c r="F496" s="76"/>
      <c r="G496" s="72"/>
      <c r="H496" s="162"/>
      <c r="I496" s="72"/>
      <c r="J496" s="73">
        <f>SUM($J491:J491)</f>
        <v>1</v>
      </c>
      <c r="K496" s="73">
        <f>SUM($J491:K491)</f>
        <v>2</v>
      </c>
      <c r="L496" s="73">
        <f>SUM($J491:L491)</f>
        <v>3</v>
      </c>
      <c r="M496" s="73">
        <f>SUM($J491:M491)</f>
        <v>4</v>
      </c>
      <c r="N496" s="73">
        <f>SUM($J491:N491)</f>
        <v>5</v>
      </c>
      <c r="O496" s="73">
        <f>SUM($J491:O491)</f>
        <v>6</v>
      </c>
      <c r="P496" s="73">
        <f>SUM($J491:P491)</f>
        <v>7</v>
      </c>
      <c r="Q496" s="73">
        <f>SUM($J491:Q491)</f>
        <v>8</v>
      </c>
      <c r="R496" s="73">
        <f>SUM($J491:R491)</f>
        <v>9</v>
      </c>
      <c r="S496" s="73">
        <f>SUM($J491:S491)</f>
        <v>10</v>
      </c>
      <c r="T496" s="73">
        <f>SUM($J491:T491)</f>
        <v>11</v>
      </c>
      <c r="U496" s="73">
        <f>SUM($J491:U491)</f>
        <v>12</v>
      </c>
      <c r="V496" s="73">
        <f>SUM($J491:V491)</f>
        <v>13</v>
      </c>
      <c r="W496" s="73">
        <f>SUM($J491:W491)</f>
        <v>14</v>
      </c>
      <c r="X496" s="73">
        <f>SUM($J491:X491)</f>
        <v>15</v>
      </c>
      <c r="Y496" s="73">
        <f>SUM($J491:Y491)</f>
        <v>16</v>
      </c>
      <c r="Z496" s="73">
        <f>SUM($J491:Z491)</f>
        <v>17</v>
      </c>
      <c r="AA496" s="73">
        <f>SUM($J491:AA491)</f>
        <v>18</v>
      </c>
      <c r="AB496" s="73">
        <f>SUM($J491:AB491)</f>
        <v>19</v>
      </c>
      <c r="AC496" s="73">
        <f>SUM($J491:AC491)</f>
        <v>20</v>
      </c>
      <c r="AD496" s="73">
        <f>SUM($J491:AD491)</f>
        <v>21</v>
      </c>
      <c r="AE496" s="73">
        <f>SUM($J491:AE491)</f>
        <v>22</v>
      </c>
      <c r="AF496" s="73">
        <f>SUM($J491:AF491)</f>
        <v>23</v>
      </c>
      <c r="AG496" s="73">
        <f>SUM($J491:AG491)</f>
        <v>24</v>
      </c>
      <c r="AH496" s="73">
        <f>SUM($J491:AH491)</f>
        <v>25</v>
      </c>
      <c r="AI496" s="73">
        <f>SUM($J491:AI491)</f>
        <v>26</v>
      </c>
      <c r="AJ496" s="73">
        <f>SUM($J491:AJ491)</f>
        <v>27</v>
      </c>
      <c r="AK496" s="73">
        <f>SUM($J491:AK491)</f>
        <v>28</v>
      </c>
      <c r="AL496" s="73">
        <f>SUM($J491:AL491)</f>
        <v>29</v>
      </c>
      <c r="AM496" s="73">
        <f>SUM($J491:AM491)</f>
        <v>30</v>
      </c>
      <c r="AN496" s="73"/>
      <c r="AO496" s="73"/>
      <c r="AP496" s="73"/>
      <c r="AQ496" s="73"/>
      <c r="AR496" s="73"/>
      <c r="AS496" s="73"/>
      <c r="AT496" s="73"/>
      <c r="AU496" s="73"/>
      <c r="AV496" s="73"/>
      <c r="AW496" s="73"/>
      <c r="AX496" s="73"/>
      <c r="AY496" s="73"/>
      <c r="AZ496" s="73"/>
      <c r="BA496" s="73"/>
      <c r="BB496" s="73"/>
      <c r="BC496" s="73"/>
      <c r="BD496" s="73"/>
      <c r="BE496" s="73"/>
      <c r="BF496" s="73"/>
      <c r="BG496" s="73"/>
      <c r="BH496" s="73"/>
    </row>
    <row r="497" spans="1:60" ht="15.65" customHeight="1">
      <c r="A497" s="9"/>
      <c r="B497" s="9"/>
      <c r="C497" s="70" t="s">
        <v>94</v>
      </c>
      <c r="D497" s="162"/>
      <c r="E497" s="72"/>
      <c r="F497" s="76"/>
      <c r="G497" s="72"/>
      <c r="H497" s="162"/>
      <c r="I497" s="72"/>
      <c r="J497" s="73">
        <f t="shared" ref="J497:AM497" si="765">IF(J496&gt;INDEX(assetlives, MATCH($B487, augnames, 0)), 0, 1)</f>
        <v>0</v>
      </c>
      <c r="K497" s="73">
        <f t="shared" si="765"/>
        <v>0</v>
      </c>
      <c r="L497" s="73">
        <f t="shared" si="765"/>
        <v>0</v>
      </c>
      <c r="M497" s="73">
        <f t="shared" si="765"/>
        <v>0</v>
      </c>
      <c r="N497" s="73">
        <f t="shared" si="765"/>
        <v>0</v>
      </c>
      <c r="O497" s="73">
        <f t="shared" si="765"/>
        <v>0</v>
      </c>
      <c r="P497" s="73">
        <f t="shared" si="765"/>
        <v>0</v>
      </c>
      <c r="Q497" s="73">
        <f t="shared" si="765"/>
        <v>0</v>
      </c>
      <c r="R497" s="73">
        <f t="shared" si="765"/>
        <v>0</v>
      </c>
      <c r="S497" s="73">
        <f t="shared" si="765"/>
        <v>0</v>
      </c>
      <c r="T497" s="73">
        <f t="shared" si="765"/>
        <v>0</v>
      </c>
      <c r="U497" s="73">
        <f t="shared" si="765"/>
        <v>0</v>
      </c>
      <c r="V497" s="73">
        <f t="shared" si="765"/>
        <v>0</v>
      </c>
      <c r="W497" s="73">
        <f t="shared" si="765"/>
        <v>0</v>
      </c>
      <c r="X497" s="73">
        <f t="shared" si="765"/>
        <v>0</v>
      </c>
      <c r="Y497" s="73">
        <f t="shared" si="765"/>
        <v>0</v>
      </c>
      <c r="Z497" s="73">
        <f t="shared" si="765"/>
        <v>0</v>
      </c>
      <c r="AA497" s="73">
        <f t="shared" si="765"/>
        <v>0</v>
      </c>
      <c r="AB497" s="73">
        <f t="shared" si="765"/>
        <v>0</v>
      </c>
      <c r="AC497" s="73">
        <f t="shared" si="765"/>
        <v>0</v>
      </c>
      <c r="AD497" s="73">
        <f t="shared" si="765"/>
        <v>0</v>
      </c>
      <c r="AE497" s="73">
        <f t="shared" si="765"/>
        <v>0</v>
      </c>
      <c r="AF497" s="73">
        <f t="shared" si="765"/>
        <v>0</v>
      </c>
      <c r="AG497" s="73">
        <f t="shared" si="765"/>
        <v>0</v>
      </c>
      <c r="AH497" s="73">
        <f t="shared" si="765"/>
        <v>0</v>
      </c>
      <c r="AI497" s="73">
        <f t="shared" si="765"/>
        <v>0</v>
      </c>
      <c r="AJ497" s="73">
        <f t="shared" si="765"/>
        <v>0</v>
      </c>
      <c r="AK497" s="73">
        <f t="shared" si="765"/>
        <v>0</v>
      </c>
      <c r="AL497" s="73">
        <f t="shared" si="765"/>
        <v>0</v>
      </c>
      <c r="AM497" s="73">
        <f t="shared" si="765"/>
        <v>0</v>
      </c>
      <c r="AN497" s="73"/>
      <c r="AO497" s="73"/>
      <c r="AP497" s="73"/>
      <c r="AQ497" s="73"/>
      <c r="AR497" s="73"/>
      <c r="AS497" s="73"/>
      <c r="AT497" s="73"/>
      <c r="AU497" s="73"/>
      <c r="AV497" s="73"/>
      <c r="AW497" s="73"/>
      <c r="AX497" s="73"/>
      <c r="AY497" s="73"/>
      <c r="AZ497" s="73"/>
      <c r="BA497" s="73"/>
      <c r="BB497" s="73"/>
      <c r="BC497" s="73"/>
      <c r="BD497" s="73"/>
      <c r="BE497" s="73"/>
      <c r="BF497" s="73"/>
      <c r="BG497" s="73"/>
      <c r="BH497" s="73"/>
    </row>
    <row r="498" spans="1:60">
      <c r="A498" s="9"/>
      <c r="B498" s="9"/>
      <c r="C498" s="70" t="s">
        <v>95</v>
      </c>
      <c r="D498" s="161"/>
      <c r="E498" s="70"/>
      <c r="F498" s="71"/>
      <c r="G498" s="70"/>
      <c r="H498" s="162"/>
      <c r="I498" s="72"/>
      <c r="J498" s="74">
        <f>IF(J$7&lt;=ModelFyEnd, 1, 0)</f>
        <v>1</v>
      </c>
      <c r="K498" s="74">
        <f t="shared" ref="K498:AM498" si="766">IF(K$7&lt;=ModelFyEnd, 1, 0)</f>
        <v>1</v>
      </c>
      <c r="L498" s="74">
        <f t="shared" si="766"/>
        <v>1</v>
      </c>
      <c r="M498" s="74">
        <f t="shared" si="766"/>
        <v>1</v>
      </c>
      <c r="N498" s="74">
        <f t="shared" si="766"/>
        <v>1</v>
      </c>
      <c r="O498" s="74">
        <f t="shared" si="766"/>
        <v>1</v>
      </c>
      <c r="P498" s="74">
        <f t="shared" si="766"/>
        <v>1</v>
      </c>
      <c r="Q498" s="74">
        <f t="shared" si="766"/>
        <v>1</v>
      </c>
      <c r="R498" s="74">
        <f t="shared" si="766"/>
        <v>1</v>
      </c>
      <c r="S498" s="74">
        <f t="shared" si="766"/>
        <v>1</v>
      </c>
      <c r="T498" s="74">
        <f t="shared" si="766"/>
        <v>1</v>
      </c>
      <c r="U498" s="74">
        <f t="shared" si="766"/>
        <v>1</v>
      </c>
      <c r="V498" s="74">
        <f t="shared" si="766"/>
        <v>1</v>
      </c>
      <c r="W498" s="74">
        <f t="shared" si="766"/>
        <v>1</v>
      </c>
      <c r="X498" s="74">
        <f t="shared" si="766"/>
        <v>1</v>
      </c>
      <c r="Y498" s="74">
        <f t="shared" si="766"/>
        <v>1</v>
      </c>
      <c r="Z498" s="74">
        <f t="shared" si="766"/>
        <v>1</v>
      </c>
      <c r="AA498" s="74">
        <f t="shared" si="766"/>
        <v>1</v>
      </c>
      <c r="AB498" s="74">
        <f t="shared" si="766"/>
        <v>1</v>
      </c>
      <c r="AC498" s="74">
        <f t="shared" si="766"/>
        <v>1</v>
      </c>
      <c r="AD498" s="74">
        <f t="shared" si="766"/>
        <v>1</v>
      </c>
      <c r="AE498" s="74">
        <f t="shared" si="766"/>
        <v>1</v>
      </c>
      <c r="AF498" s="74">
        <f t="shared" si="766"/>
        <v>1</v>
      </c>
      <c r="AG498" s="74">
        <f t="shared" si="766"/>
        <v>1</v>
      </c>
      <c r="AH498" s="74">
        <f t="shared" si="766"/>
        <v>1</v>
      </c>
      <c r="AI498" s="74">
        <f t="shared" si="766"/>
        <v>1</v>
      </c>
      <c r="AJ498" s="74">
        <f t="shared" si="766"/>
        <v>1</v>
      </c>
      <c r="AK498" s="74">
        <f t="shared" si="766"/>
        <v>1</v>
      </c>
      <c r="AL498" s="74">
        <f t="shared" si="766"/>
        <v>1</v>
      </c>
      <c r="AM498" s="74">
        <f t="shared" si="766"/>
        <v>1</v>
      </c>
      <c r="AN498" s="74"/>
      <c r="AO498" s="74"/>
      <c r="AP498" s="74"/>
      <c r="AQ498" s="74"/>
      <c r="AR498" s="74"/>
      <c r="AS498" s="74"/>
      <c r="AT498" s="74"/>
      <c r="AU498" s="74"/>
      <c r="AV498" s="74"/>
      <c r="AW498" s="74"/>
      <c r="AX498" s="74"/>
      <c r="AY498" s="74"/>
      <c r="AZ498" s="74"/>
      <c r="BA498" s="74"/>
      <c r="BB498" s="74"/>
      <c r="BC498" s="74"/>
      <c r="BD498" s="74"/>
      <c r="BE498" s="75"/>
      <c r="BF498" s="75"/>
      <c r="BG498" s="75"/>
      <c r="BH498" s="75"/>
    </row>
    <row r="499" spans="1:60">
      <c r="A499" s="9"/>
      <c r="B499" s="9"/>
      <c r="C499" s="9"/>
      <c r="D499" s="16"/>
      <c r="E499" s="9"/>
      <c r="F499" s="34"/>
      <c r="G499" s="9"/>
      <c r="H499" s="16"/>
      <c r="I499" s="9"/>
      <c r="J499" s="9"/>
      <c r="K499" s="9"/>
      <c r="L499" s="9"/>
      <c r="M499" s="9"/>
      <c r="N499" s="9"/>
      <c r="O499" s="9"/>
      <c r="P499" s="9"/>
      <c r="Q499" s="9"/>
      <c r="R499" s="9"/>
      <c r="S499" s="9"/>
      <c r="T499" s="9"/>
      <c r="U499" s="9"/>
      <c r="V499" s="9"/>
      <c r="W499" s="9"/>
      <c r="X499" s="9"/>
      <c r="Y499" s="9"/>
      <c r="Z499" s="9"/>
      <c r="AA499" s="9"/>
      <c r="AB499" s="9"/>
      <c r="AC499" s="9"/>
      <c r="AD499" s="9"/>
      <c r="AE499" s="9"/>
      <c r="AF499" s="9"/>
      <c r="AG499" s="9"/>
      <c r="AH499" s="9"/>
      <c r="AI499" s="9"/>
      <c r="AJ499" s="9"/>
      <c r="AK499" s="9"/>
      <c r="AL499" s="9"/>
      <c r="AM499" s="9"/>
      <c r="AN499" s="9"/>
      <c r="AO499" s="9"/>
      <c r="AP499" s="9"/>
      <c r="AQ499" s="9"/>
      <c r="AR499" s="9"/>
      <c r="AS499" s="9"/>
      <c r="AT499" s="9"/>
      <c r="AU499" s="9"/>
      <c r="AV499" s="9"/>
      <c r="AW499" s="9"/>
      <c r="AX499" s="9"/>
      <c r="AY499" s="9"/>
      <c r="AZ499" s="9"/>
      <c r="BA499" s="9"/>
      <c r="BB499" s="9"/>
      <c r="BC499" s="9"/>
      <c r="BD499" s="9"/>
      <c r="BE499" s="9"/>
      <c r="BF499" s="9"/>
      <c r="BG499" s="9"/>
      <c r="BH499" s="9"/>
    </row>
    <row r="500" spans="1:60">
      <c r="A500" s="9"/>
      <c r="B500" s="9"/>
      <c r="C500" s="9" t="s">
        <v>96</v>
      </c>
      <c r="D500" s="16" t="s">
        <v>80</v>
      </c>
      <c r="E500" s="9"/>
      <c r="F500" s="76" t="s">
        <v>97</v>
      </c>
      <c r="G500" s="9"/>
      <c r="H500" s="16"/>
      <c r="I500" s="9"/>
      <c r="J500" s="45">
        <f t="shared" ref="J500:AM500" si="767">IF(J492=1, INDEX(yieldnew, MATCH($B487, augnames, 0)), 0)*J497</f>
        <v>0</v>
      </c>
      <c r="K500" s="45">
        <f t="shared" si="767"/>
        <v>0</v>
      </c>
      <c r="L500" s="45">
        <f t="shared" si="767"/>
        <v>0</v>
      </c>
      <c r="M500" s="45">
        <f t="shared" si="767"/>
        <v>0</v>
      </c>
      <c r="N500" s="45">
        <f t="shared" si="767"/>
        <v>0</v>
      </c>
      <c r="O500" s="45">
        <f t="shared" si="767"/>
        <v>0</v>
      </c>
      <c r="P500" s="45">
        <f t="shared" si="767"/>
        <v>0</v>
      </c>
      <c r="Q500" s="45">
        <f t="shared" si="767"/>
        <v>0</v>
      </c>
      <c r="R500" s="45">
        <f t="shared" si="767"/>
        <v>0</v>
      </c>
      <c r="S500" s="45">
        <f t="shared" si="767"/>
        <v>0</v>
      </c>
      <c r="T500" s="45">
        <f t="shared" si="767"/>
        <v>0</v>
      </c>
      <c r="U500" s="45">
        <f t="shared" si="767"/>
        <v>0</v>
      </c>
      <c r="V500" s="45">
        <f t="shared" si="767"/>
        <v>0</v>
      </c>
      <c r="W500" s="45">
        <f t="shared" si="767"/>
        <v>0</v>
      </c>
      <c r="X500" s="45">
        <f t="shared" si="767"/>
        <v>0</v>
      </c>
      <c r="Y500" s="45">
        <f t="shared" si="767"/>
        <v>0</v>
      </c>
      <c r="Z500" s="45">
        <f t="shared" si="767"/>
        <v>0</v>
      </c>
      <c r="AA500" s="45">
        <f t="shared" si="767"/>
        <v>0</v>
      </c>
      <c r="AB500" s="45">
        <f t="shared" si="767"/>
        <v>0</v>
      </c>
      <c r="AC500" s="45">
        <f t="shared" si="767"/>
        <v>0</v>
      </c>
      <c r="AD500" s="45">
        <f t="shared" si="767"/>
        <v>0</v>
      </c>
      <c r="AE500" s="45">
        <f t="shared" si="767"/>
        <v>0</v>
      </c>
      <c r="AF500" s="45">
        <f t="shared" si="767"/>
        <v>0</v>
      </c>
      <c r="AG500" s="45">
        <f t="shared" si="767"/>
        <v>0</v>
      </c>
      <c r="AH500" s="45">
        <f t="shared" si="767"/>
        <v>0</v>
      </c>
      <c r="AI500" s="45">
        <f t="shared" si="767"/>
        <v>0</v>
      </c>
      <c r="AJ500" s="45">
        <f t="shared" si="767"/>
        <v>0</v>
      </c>
      <c r="AK500" s="45">
        <f t="shared" si="767"/>
        <v>0</v>
      </c>
      <c r="AL500" s="45">
        <f t="shared" si="767"/>
        <v>0</v>
      </c>
      <c r="AM500" s="45">
        <f t="shared" si="767"/>
        <v>0</v>
      </c>
      <c r="AN500" s="62"/>
      <c r="AO500" s="62"/>
      <c r="AP500" s="62"/>
      <c r="AQ500" s="62"/>
      <c r="AR500" s="62"/>
      <c r="AS500" s="62"/>
      <c r="AT500" s="62"/>
      <c r="AU500" s="62"/>
      <c r="AV500" s="62"/>
      <c r="AW500" s="62"/>
      <c r="AX500" s="62"/>
      <c r="AY500" s="62"/>
      <c r="AZ500" s="62"/>
      <c r="BA500" s="62"/>
      <c r="BB500" s="62"/>
      <c r="BC500" s="62"/>
      <c r="BD500" s="62"/>
      <c r="BE500" s="9"/>
      <c r="BF500" s="9"/>
      <c r="BG500" s="9"/>
      <c r="BH500" s="9"/>
    </row>
    <row r="501" spans="1:60" ht="22">
      <c r="A501" s="9"/>
      <c r="B501" s="63"/>
      <c r="C501" s="5" t="s">
        <v>98</v>
      </c>
      <c r="D501" s="160" t="str">
        <f>baseyear</f>
        <v>FY$24</v>
      </c>
      <c r="E501" s="11"/>
      <c r="F501" s="77" t="str">
        <f>IF(H503=0,"",INDEX($J$7:$AM$7,1,MATCH(1,$J495:$AM495,0)))</f>
        <v/>
      </c>
      <c r="G501" s="9"/>
      <c r="H501" s="16"/>
      <c r="I501" s="9"/>
      <c r="J501" s="48" cm="1">
        <f t="array" ref="J501">IF(J495=0,0,INDEX(Capitalexpenditure,MATCH($B487,augnames,0),J495))</f>
        <v>0</v>
      </c>
      <c r="K501" s="48" cm="1">
        <f t="array" ref="K501">IF(K495=0,0,INDEX(Capitalexpenditure,MATCH($B487,augnames,0),K495))</f>
        <v>0</v>
      </c>
      <c r="L501" s="48" cm="1">
        <f t="array" ref="L501">IF(L495=0,0,INDEX(Capitalexpenditure,MATCH($B487,augnames,0),L495))</f>
        <v>0</v>
      </c>
      <c r="M501" s="48" cm="1">
        <f t="array" ref="M501">IF(M495=0,0,INDEX(Capitalexpenditure,MATCH($B487,augnames,0),M495))</f>
        <v>0</v>
      </c>
      <c r="N501" s="48" cm="1">
        <f t="array" ref="N501">IF(N495=0,0,INDEX(Capitalexpenditure,MATCH($B487,augnames,0),N495))</f>
        <v>0</v>
      </c>
      <c r="O501" s="48" cm="1">
        <f t="array" ref="O501">IF(O495=0,0,INDEX(Capitalexpenditure,MATCH($B487,augnames,0),O495))</f>
        <v>0</v>
      </c>
      <c r="P501" s="48" cm="1">
        <f t="array" ref="P501">IF(P495=0,0,INDEX(Capitalexpenditure,MATCH($B487,augnames,0),P495))</f>
        <v>0</v>
      </c>
      <c r="Q501" s="48" cm="1">
        <f t="array" ref="Q501">IF(Q495=0,0,INDEX(Capitalexpenditure,MATCH($B487,augnames,0),Q495))</f>
        <v>0</v>
      </c>
      <c r="R501" s="48" cm="1">
        <f t="array" ref="R501">IF(R495=0,0,INDEX(Capitalexpenditure,MATCH($B487,augnames,0),R495))</f>
        <v>0</v>
      </c>
      <c r="S501" s="48" cm="1">
        <f t="array" ref="S501">IF(S495=0,0,INDEX(Capitalexpenditure,MATCH($B487,augnames,0),S495))</f>
        <v>0</v>
      </c>
      <c r="T501" s="48" cm="1">
        <f t="array" ref="T501">IF(T495=0,0,INDEX(Capitalexpenditure,MATCH($B487,augnames,0),T495))</f>
        <v>0</v>
      </c>
      <c r="U501" s="48" cm="1">
        <f t="array" ref="U501">IF(U495=0,0,INDEX(Capitalexpenditure,MATCH($B487,augnames,0),U495))</f>
        <v>0</v>
      </c>
      <c r="V501" s="48" cm="1">
        <f t="array" ref="V501">IF(V495=0,0,INDEX(Capitalexpenditure,MATCH($B487,augnames,0),V495))</f>
        <v>0</v>
      </c>
      <c r="W501" s="48" cm="1">
        <f t="array" ref="W501">IF(W495=0,0,INDEX(Capitalexpenditure,MATCH($B487,augnames,0),W495))</f>
        <v>0</v>
      </c>
      <c r="X501" s="48" cm="1">
        <f t="array" ref="X501">IF(X495=0,0,INDEX(Capitalexpenditure,MATCH($B487,augnames,0),X495))</f>
        <v>0</v>
      </c>
      <c r="Y501" s="48" cm="1">
        <f t="array" ref="Y501">IF(Y495=0,0,INDEX(Capitalexpenditure,MATCH($B487,augnames,0),Y495))</f>
        <v>0</v>
      </c>
      <c r="Z501" s="48" cm="1">
        <f t="array" ref="Z501">IF(Z495=0,0,INDEX(Capitalexpenditure,MATCH($B487,augnames,0),Z495))</f>
        <v>0</v>
      </c>
      <c r="AA501" s="48" cm="1">
        <f t="array" ref="AA501">IF(AA495=0,0,INDEX(Capitalexpenditure,MATCH($B487,augnames,0),AA495))</f>
        <v>0</v>
      </c>
      <c r="AB501" s="48" cm="1">
        <f t="array" ref="AB501">IF(AB495=0,0,INDEX(Capitalexpenditure,MATCH($B487,augnames,0),AB495))</f>
        <v>0</v>
      </c>
      <c r="AC501" s="48" cm="1">
        <f t="array" ref="AC501">IF(AC495=0,0,INDEX(Capitalexpenditure,MATCH($B487,augnames,0),AC495))</f>
        <v>0</v>
      </c>
      <c r="AD501" s="48" cm="1">
        <f t="array" ref="AD501">IF(AD495=0,0,INDEX(Capitalexpenditure,MATCH($B487,augnames,0),AD495))</f>
        <v>0</v>
      </c>
      <c r="AE501" s="48" cm="1">
        <f t="array" ref="AE501">IF(AE495=0,0,INDEX(Capitalexpenditure,MATCH($B487,augnames,0),AE495))</f>
        <v>0</v>
      </c>
      <c r="AF501" s="48" cm="1">
        <f t="array" ref="AF501">IF(AF495=0,0,INDEX(Capitalexpenditure,MATCH($B487,augnames,0),AF495))</f>
        <v>0</v>
      </c>
      <c r="AG501" s="48" cm="1">
        <f t="array" ref="AG501">IF(AG495=0,0,INDEX(Capitalexpenditure,MATCH($B487,augnames,0),AG495))</f>
        <v>0</v>
      </c>
      <c r="AH501" s="48" cm="1">
        <f t="array" ref="AH501">IF(AH495=0,0,INDEX(Capitalexpenditure,MATCH($B487,augnames,0),AH495))</f>
        <v>0</v>
      </c>
      <c r="AI501" s="48" cm="1">
        <f t="array" ref="AI501">IF(AI495=0,0,INDEX(Capitalexpenditure,MATCH($B487,augnames,0),AI495))</f>
        <v>0</v>
      </c>
      <c r="AJ501" s="48" cm="1">
        <f t="array" ref="AJ501">IF(AJ495=0,0,INDEX(Capitalexpenditure,MATCH($B487,augnames,0),AJ495))</f>
        <v>0</v>
      </c>
      <c r="AK501" s="48" cm="1">
        <f t="array" ref="AK501">IF(AK495=0,0,INDEX(Capitalexpenditure,MATCH($B487,augnames,0),AK495))</f>
        <v>0</v>
      </c>
      <c r="AL501" s="48" cm="1">
        <f t="array" ref="AL501">IF(AL495=0,0,INDEX(Capitalexpenditure,MATCH($B487,augnames,0),AL495))</f>
        <v>0</v>
      </c>
      <c r="AM501" s="48" cm="1">
        <f t="array" ref="AM501">IF(AM495=0,0,INDEX(Capitalexpenditure,MATCH($B487,augnames,0),AM495))</f>
        <v>0</v>
      </c>
      <c r="AN501" s="9"/>
      <c r="AO501" s="9"/>
      <c r="AP501" s="9"/>
      <c r="AQ501" s="9"/>
      <c r="AR501" s="9"/>
      <c r="AS501" s="9"/>
      <c r="AT501" s="9"/>
      <c r="AU501" s="9"/>
      <c r="AV501" s="9"/>
      <c r="AW501" s="9"/>
      <c r="AX501" s="9"/>
      <c r="AY501" s="9"/>
      <c r="AZ501" s="9"/>
      <c r="BA501" s="9"/>
      <c r="BB501" s="9"/>
      <c r="BC501" s="9"/>
      <c r="BD501" s="9"/>
      <c r="BE501" s="9"/>
      <c r="BF501" s="9"/>
      <c r="BG501" s="9"/>
      <c r="BH501" s="9"/>
    </row>
    <row r="502" spans="1:60" ht="22">
      <c r="A502" s="9"/>
      <c r="B502" s="63"/>
      <c r="C502" s="5" t="s">
        <v>99</v>
      </c>
      <c r="D502" s="160" t="str">
        <f>baseyear</f>
        <v>FY$24</v>
      </c>
      <c r="E502" s="11"/>
      <c r="F502" s="64"/>
      <c r="G502" s="9"/>
      <c r="H502" s="16"/>
      <c r="I502" s="9"/>
      <c r="J502" s="48">
        <f t="shared" ref="J502:AM502" si="768">IF(J492=1,INDEX(Operatingexpenditure,MATCH($B487,augnames,0),J496),0)</f>
        <v>0</v>
      </c>
      <c r="K502" s="48">
        <f t="shared" si="768"/>
        <v>0</v>
      </c>
      <c r="L502" s="48">
        <f t="shared" si="768"/>
        <v>0</v>
      </c>
      <c r="M502" s="48">
        <f t="shared" si="768"/>
        <v>0</v>
      </c>
      <c r="N502" s="48">
        <f t="shared" si="768"/>
        <v>0</v>
      </c>
      <c r="O502" s="48">
        <f t="shared" si="768"/>
        <v>0</v>
      </c>
      <c r="P502" s="48">
        <f t="shared" si="768"/>
        <v>0</v>
      </c>
      <c r="Q502" s="48">
        <f t="shared" si="768"/>
        <v>0</v>
      </c>
      <c r="R502" s="48">
        <f t="shared" si="768"/>
        <v>0</v>
      </c>
      <c r="S502" s="48">
        <f t="shared" si="768"/>
        <v>0</v>
      </c>
      <c r="T502" s="48">
        <f t="shared" si="768"/>
        <v>0</v>
      </c>
      <c r="U502" s="48">
        <f t="shared" si="768"/>
        <v>0</v>
      </c>
      <c r="V502" s="48">
        <f t="shared" si="768"/>
        <v>0</v>
      </c>
      <c r="W502" s="48">
        <f t="shared" si="768"/>
        <v>0</v>
      </c>
      <c r="X502" s="48">
        <f t="shared" si="768"/>
        <v>0</v>
      </c>
      <c r="Y502" s="48">
        <f t="shared" si="768"/>
        <v>0</v>
      </c>
      <c r="Z502" s="48">
        <f t="shared" si="768"/>
        <v>0</v>
      </c>
      <c r="AA502" s="48">
        <f t="shared" si="768"/>
        <v>0</v>
      </c>
      <c r="AB502" s="48">
        <f t="shared" si="768"/>
        <v>0</v>
      </c>
      <c r="AC502" s="48">
        <f t="shared" si="768"/>
        <v>0</v>
      </c>
      <c r="AD502" s="48">
        <f t="shared" si="768"/>
        <v>0</v>
      </c>
      <c r="AE502" s="48">
        <f t="shared" si="768"/>
        <v>0</v>
      </c>
      <c r="AF502" s="48">
        <f t="shared" si="768"/>
        <v>0</v>
      </c>
      <c r="AG502" s="48">
        <f t="shared" si="768"/>
        <v>0</v>
      </c>
      <c r="AH502" s="48">
        <f t="shared" si="768"/>
        <v>0</v>
      </c>
      <c r="AI502" s="48">
        <f t="shared" si="768"/>
        <v>0</v>
      </c>
      <c r="AJ502" s="48">
        <f t="shared" si="768"/>
        <v>0</v>
      </c>
      <c r="AK502" s="48">
        <f t="shared" si="768"/>
        <v>0</v>
      </c>
      <c r="AL502" s="48">
        <f t="shared" si="768"/>
        <v>0</v>
      </c>
      <c r="AM502" s="48">
        <f t="shared" si="768"/>
        <v>0</v>
      </c>
      <c r="AN502" s="9"/>
      <c r="AO502" s="9"/>
      <c r="AP502" s="9"/>
      <c r="AQ502" s="9"/>
      <c r="AR502" s="9"/>
      <c r="AS502" s="9"/>
      <c r="AT502" s="9"/>
      <c r="AU502" s="9"/>
      <c r="AV502" s="9"/>
      <c r="AW502" s="9"/>
      <c r="AX502" s="9"/>
      <c r="AY502" s="9"/>
      <c r="AZ502" s="9"/>
      <c r="BA502" s="9"/>
      <c r="BB502" s="9"/>
      <c r="BC502" s="9"/>
      <c r="BD502" s="9"/>
      <c r="BE502" s="9"/>
      <c r="BF502" s="9"/>
      <c r="BG502" s="9"/>
      <c r="BH502" s="9"/>
    </row>
    <row r="503" spans="1:60" s="59" customFormat="1" ht="22">
      <c r="A503" s="10"/>
      <c r="B503" s="66"/>
      <c r="C503" s="59" t="str">
        <f>"Total expenditure: "&amp;B487</f>
        <v>Total expenditure: Augmentation 5 name</v>
      </c>
      <c r="D503" s="163" t="str">
        <f>baseyear</f>
        <v>FY$24</v>
      </c>
      <c r="E503" s="78"/>
      <c r="F503" s="64"/>
      <c r="G503" s="10"/>
      <c r="H503" s="169">
        <f>J503+NPV(discountrate, K503:AM503)</f>
        <v>0</v>
      </c>
      <c r="I503" s="10"/>
      <c r="J503" s="65">
        <f t="shared" ref="J503:AM503" si="769">IF(J498=1, SUM(J501:J502), 0)</f>
        <v>0</v>
      </c>
      <c r="K503" s="65">
        <f t="shared" si="769"/>
        <v>0</v>
      </c>
      <c r="L503" s="65">
        <f t="shared" si="769"/>
        <v>0</v>
      </c>
      <c r="M503" s="65">
        <f t="shared" si="769"/>
        <v>0</v>
      </c>
      <c r="N503" s="65">
        <f t="shared" si="769"/>
        <v>0</v>
      </c>
      <c r="O503" s="65">
        <f t="shared" si="769"/>
        <v>0</v>
      </c>
      <c r="P503" s="65">
        <f t="shared" si="769"/>
        <v>0</v>
      </c>
      <c r="Q503" s="65">
        <f t="shared" si="769"/>
        <v>0</v>
      </c>
      <c r="R503" s="65">
        <f t="shared" si="769"/>
        <v>0</v>
      </c>
      <c r="S503" s="65">
        <f t="shared" si="769"/>
        <v>0</v>
      </c>
      <c r="T503" s="65">
        <f t="shared" si="769"/>
        <v>0</v>
      </c>
      <c r="U503" s="65">
        <f t="shared" si="769"/>
        <v>0</v>
      </c>
      <c r="V503" s="65">
        <f t="shared" si="769"/>
        <v>0</v>
      </c>
      <c r="W503" s="65">
        <f t="shared" si="769"/>
        <v>0</v>
      </c>
      <c r="X503" s="65">
        <f t="shared" si="769"/>
        <v>0</v>
      </c>
      <c r="Y503" s="65">
        <f t="shared" si="769"/>
        <v>0</v>
      </c>
      <c r="Z503" s="65">
        <f t="shared" si="769"/>
        <v>0</v>
      </c>
      <c r="AA503" s="65">
        <f t="shared" si="769"/>
        <v>0</v>
      </c>
      <c r="AB503" s="65">
        <f t="shared" si="769"/>
        <v>0</v>
      </c>
      <c r="AC503" s="65">
        <f t="shared" si="769"/>
        <v>0</v>
      </c>
      <c r="AD503" s="65">
        <f t="shared" si="769"/>
        <v>0</v>
      </c>
      <c r="AE503" s="65">
        <f t="shared" si="769"/>
        <v>0</v>
      </c>
      <c r="AF503" s="65">
        <f t="shared" si="769"/>
        <v>0</v>
      </c>
      <c r="AG503" s="65">
        <f t="shared" si="769"/>
        <v>0</v>
      </c>
      <c r="AH503" s="65">
        <f t="shared" si="769"/>
        <v>0</v>
      </c>
      <c r="AI503" s="65">
        <f t="shared" si="769"/>
        <v>0</v>
      </c>
      <c r="AJ503" s="65">
        <f t="shared" si="769"/>
        <v>0</v>
      </c>
      <c r="AK503" s="65">
        <f t="shared" si="769"/>
        <v>0</v>
      </c>
      <c r="AL503" s="65">
        <f t="shared" si="769"/>
        <v>0</v>
      </c>
      <c r="AM503" s="65">
        <f t="shared" si="769"/>
        <v>0</v>
      </c>
      <c r="AN503" s="10"/>
      <c r="AO503" s="10"/>
      <c r="AP503" s="10"/>
      <c r="AQ503" s="10"/>
      <c r="AR503" s="10"/>
      <c r="AS503" s="10"/>
      <c r="AT503" s="10"/>
      <c r="AU503" s="10"/>
      <c r="AV503" s="10"/>
      <c r="AW503" s="10"/>
      <c r="AX503" s="10"/>
      <c r="AY503" s="10"/>
      <c r="AZ503" s="10"/>
      <c r="BA503" s="10"/>
      <c r="BB503" s="10"/>
      <c r="BC503" s="10"/>
      <c r="BD503" s="10"/>
      <c r="BE503" s="10"/>
      <c r="BF503" s="10"/>
      <c r="BG503" s="10"/>
      <c r="BH503" s="10"/>
    </row>
    <row r="504" spans="1:60">
      <c r="A504" s="9"/>
      <c r="B504" s="9"/>
      <c r="C504" s="9"/>
      <c r="D504" s="16"/>
      <c r="E504" s="9"/>
      <c r="F504" s="34"/>
      <c r="G504" s="9"/>
      <c r="H504" s="16"/>
      <c r="I504" s="9"/>
      <c r="J504" s="9"/>
      <c r="K504" s="9"/>
      <c r="L504" s="9"/>
      <c r="M504" s="9"/>
      <c r="N504" s="9"/>
      <c r="O504" s="9"/>
      <c r="P504" s="9"/>
      <c r="Q504" s="9"/>
      <c r="R504" s="9"/>
      <c r="S504" s="9"/>
      <c r="T504" s="9"/>
      <c r="U504" s="9"/>
      <c r="V504" s="9"/>
      <c r="W504" s="9"/>
      <c r="X504" s="9"/>
      <c r="Y504" s="9"/>
      <c r="Z504" s="9"/>
      <c r="AA504" s="9"/>
      <c r="AB504" s="9"/>
      <c r="AC504" s="9"/>
      <c r="AD504" s="9"/>
      <c r="AE504" s="9"/>
      <c r="AF504" s="9"/>
      <c r="AG504" s="9"/>
      <c r="AH504" s="9"/>
      <c r="AI504" s="9"/>
      <c r="AJ504" s="9"/>
      <c r="AK504" s="9"/>
      <c r="AL504" s="9"/>
      <c r="AM504" s="9"/>
      <c r="AN504" s="9"/>
      <c r="AO504" s="9"/>
      <c r="AP504" s="9"/>
      <c r="AQ504" s="9"/>
      <c r="AR504" s="9"/>
      <c r="AS504" s="9"/>
      <c r="AT504" s="9"/>
      <c r="AU504" s="9"/>
      <c r="AV504" s="9"/>
      <c r="AW504" s="9"/>
      <c r="AX504" s="9"/>
      <c r="AY504" s="9"/>
      <c r="AZ504" s="9"/>
      <c r="BA504" s="9"/>
      <c r="BB504" s="9"/>
      <c r="BC504" s="9"/>
      <c r="BD504" s="9"/>
      <c r="BE504" s="9"/>
      <c r="BF504" s="9"/>
      <c r="BG504" s="9"/>
      <c r="BH504" s="9"/>
    </row>
  </sheetData>
  <conditionalFormatting sqref="J51:AM51">
    <cfRule type="cellIs" dxfId="7" priority="9" operator="equal">
      <formula>FALSE</formula>
    </cfRule>
    <cfRule type="cellIs" dxfId="6" priority="10" operator="equal">
      <formula>TRUE</formula>
    </cfRule>
  </conditionalFormatting>
  <conditionalFormatting sqref="J163:AM163">
    <cfRule type="cellIs" dxfId="5" priority="5" operator="equal">
      <formula>FALSE</formula>
    </cfRule>
    <cfRule type="cellIs" dxfId="4" priority="6" operator="equal">
      <formula>TRUE</formula>
    </cfRule>
  </conditionalFormatting>
  <conditionalFormatting sqref="J283:AM283">
    <cfRule type="cellIs" dxfId="3" priority="3" operator="equal">
      <formula>FALSE</formula>
    </cfRule>
    <cfRule type="cellIs" dxfId="2" priority="4" operator="equal">
      <formula>TRUE</formula>
    </cfRule>
  </conditionalFormatting>
  <conditionalFormatting sqref="J395:AM395">
    <cfRule type="cellIs" dxfId="1" priority="1" operator="equal">
      <formula>FALSE</formula>
    </cfRule>
    <cfRule type="cellIs" dxfId="0" priority="2" operator="equal">
      <formula>TRUE</formula>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ACD11-E555-4655-A543-11575239BCB6}">
  <sheetPr>
    <tabColor theme="4"/>
  </sheetPr>
  <dimension ref="A1:AZ43"/>
  <sheetViews>
    <sheetView showGridLines="0" topLeftCell="O5" zoomScale="48" zoomScaleNormal="48" workbookViewId="0">
      <selection activeCell="AO35" sqref="AO35:AZ35"/>
    </sheetView>
  </sheetViews>
  <sheetFormatPr defaultColWidth="9.23046875" defaultRowHeight="16"/>
  <cols>
    <col min="1" max="2" width="6.69140625" style="35" customWidth="1"/>
    <col min="3" max="3" width="50.3046875" style="35" customWidth="1"/>
    <col min="4" max="4" width="6.69140625" style="35" customWidth="1"/>
    <col min="5" max="5" width="16" style="35" customWidth="1"/>
    <col min="6" max="6" width="10.3046875" style="35" customWidth="1"/>
    <col min="7" max="7" width="7.69140625" style="35" customWidth="1"/>
    <col min="8" max="8" width="17.69140625" style="35" bestFit="1" customWidth="1"/>
    <col min="9" max="9" width="7.07421875" style="35" customWidth="1"/>
    <col min="10" max="10" width="17" style="35" customWidth="1"/>
    <col min="11" max="11" width="16.69140625" style="35" customWidth="1"/>
    <col min="12" max="12" width="13.765625" style="35" customWidth="1"/>
    <col min="13" max="13" width="13.23046875" style="35" customWidth="1"/>
    <col min="14" max="14" width="15.23046875" style="35" customWidth="1"/>
    <col min="15" max="15" width="12.69140625" style="35" customWidth="1"/>
    <col min="16" max="16" width="19.23046875" style="35" customWidth="1"/>
    <col min="17" max="17" width="15.69140625" style="35" customWidth="1"/>
    <col min="18" max="18" width="17.23046875" style="35" customWidth="1"/>
    <col min="19" max="19" width="15.69140625" style="35" customWidth="1"/>
    <col min="20" max="20" width="16" style="35" customWidth="1"/>
    <col min="21" max="40" width="12.3046875" style="35" bestFit="1" customWidth="1"/>
    <col min="41" max="16384" width="9.23046875" style="35"/>
  </cols>
  <sheetData>
    <row r="1" spans="1:52" s="5" customFormat="1" ht="35.25" customHeight="1">
      <c r="A1" s="1"/>
      <c r="B1" s="143" t="s">
        <v>0</v>
      </c>
      <c r="C1" s="2"/>
      <c r="D1" s="2"/>
      <c r="E1" s="2"/>
      <c r="F1" s="2"/>
      <c r="G1" s="2"/>
      <c r="H1" s="2"/>
      <c r="I1" s="2"/>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row>
    <row r="2" spans="1:52" s="5" customFormat="1" ht="26.25" customHeight="1">
      <c r="A2" s="6"/>
      <c r="B2" s="7" t="s">
        <v>81</v>
      </c>
      <c r="C2" s="7"/>
      <c r="D2" s="7"/>
      <c r="E2" s="7"/>
      <c r="F2" s="7"/>
      <c r="G2" s="7"/>
      <c r="H2" s="7"/>
      <c r="I2" s="7"/>
      <c r="J2" s="6"/>
      <c r="K2" s="6"/>
      <c r="L2" s="6"/>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row>
    <row r="8" spans="1:52" s="5" customFormat="1" ht="32" thickBot="1">
      <c r="A8" s="8"/>
      <c r="B8" s="205" t="s">
        <v>102</v>
      </c>
      <c r="C8" s="205"/>
      <c r="D8" s="205"/>
      <c r="E8" s="205" t="s">
        <v>103</v>
      </c>
      <c r="F8" s="205" t="s">
        <v>104</v>
      </c>
      <c r="G8" s="205"/>
      <c r="H8" s="205" t="s">
        <v>58</v>
      </c>
      <c r="I8" s="205"/>
      <c r="J8" s="205" t="s">
        <v>105</v>
      </c>
      <c r="K8" s="205" t="s">
        <v>106</v>
      </c>
      <c r="L8" s="205" t="s">
        <v>107</v>
      </c>
      <c r="M8" s="205" t="s">
        <v>108</v>
      </c>
      <c r="N8" s="205" t="s">
        <v>109</v>
      </c>
      <c r="O8" s="205" t="s">
        <v>110</v>
      </c>
      <c r="P8" s="205" t="s">
        <v>111</v>
      </c>
      <c r="Q8" s="205" t="s">
        <v>112</v>
      </c>
      <c r="R8" s="205" t="s">
        <v>113</v>
      </c>
      <c r="S8" s="205" t="s">
        <v>114</v>
      </c>
      <c r="T8" s="205" t="s">
        <v>115</v>
      </c>
      <c r="U8" s="205" t="s">
        <v>116</v>
      </c>
      <c r="V8" s="205" t="s">
        <v>117</v>
      </c>
      <c r="W8" s="205" t="s">
        <v>118</v>
      </c>
      <c r="X8" s="205" t="s">
        <v>119</v>
      </c>
      <c r="Y8" s="205" t="s">
        <v>120</v>
      </c>
      <c r="Z8" s="205" t="s">
        <v>121</v>
      </c>
      <c r="AA8" s="205" t="s">
        <v>122</v>
      </c>
      <c r="AB8" s="205" t="s">
        <v>123</v>
      </c>
      <c r="AC8" s="205" t="s">
        <v>124</v>
      </c>
      <c r="AD8" s="205" t="s">
        <v>125</v>
      </c>
      <c r="AE8" s="205" t="s">
        <v>126</v>
      </c>
      <c r="AF8" s="205" t="s">
        <v>127</v>
      </c>
      <c r="AG8" s="205" t="s">
        <v>128</v>
      </c>
      <c r="AH8" s="205" t="s">
        <v>129</v>
      </c>
      <c r="AI8" s="205" t="s">
        <v>130</v>
      </c>
      <c r="AJ8" s="205" t="s">
        <v>131</v>
      </c>
      <c r="AK8" s="205" t="s">
        <v>132</v>
      </c>
      <c r="AL8" s="205" t="s">
        <v>133</v>
      </c>
      <c r="AM8" s="205" t="s">
        <v>134</v>
      </c>
      <c r="AN8" s="205" t="s">
        <v>135</v>
      </c>
      <c r="AO8" s="213"/>
      <c r="AP8" s="204"/>
      <c r="AQ8" s="204"/>
      <c r="AR8" s="204"/>
      <c r="AS8" s="204"/>
      <c r="AT8" s="204"/>
      <c r="AU8" s="204"/>
      <c r="AV8" s="204"/>
      <c r="AW8" s="204"/>
      <c r="AX8" s="204"/>
      <c r="AY8" s="204"/>
      <c r="AZ8" s="204"/>
    </row>
    <row r="9" spans="1:52" s="80" customFormat="1" ht="18">
      <c r="A9" s="35"/>
      <c r="B9" s="35"/>
      <c r="J9" s="80">
        <v>0</v>
      </c>
      <c r="K9" s="80">
        <f>J9+1</f>
        <v>1</v>
      </c>
      <c r="L9" s="80">
        <f>K9+1</f>
        <v>2</v>
      </c>
      <c r="M9" s="80">
        <f t="shared" ref="M9:AN9" si="0">L9+1</f>
        <v>3</v>
      </c>
      <c r="N9" s="80">
        <f t="shared" si="0"/>
        <v>4</v>
      </c>
      <c r="O9" s="80">
        <f t="shared" si="0"/>
        <v>5</v>
      </c>
      <c r="P9" s="80">
        <f t="shared" si="0"/>
        <v>6</v>
      </c>
      <c r="Q9" s="80">
        <f t="shared" si="0"/>
        <v>7</v>
      </c>
      <c r="R9" s="80">
        <f t="shared" si="0"/>
        <v>8</v>
      </c>
      <c r="S9" s="80">
        <f t="shared" si="0"/>
        <v>9</v>
      </c>
      <c r="T9" s="80">
        <f t="shared" si="0"/>
        <v>10</v>
      </c>
      <c r="U9" s="80">
        <f t="shared" si="0"/>
        <v>11</v>
      </c>
      <c r="V9" s="80">
        <f t="shared" si="0"/>
        <v>12</v>
      </c>
      <c r="W9" s="80">
        <f t="shared" si="0"/>
        <v>13</v>
      </c>
      <c r="X9" s="80">
        <f t="shared" si="0"/>
        <v>14</v>
      </c>
      <c r="Y9" s="80">
        <f t="shared" si="0"/>
        <v>15</v>
      </c>
      <c r="Z9" s="80">
        <f t="shared" si="0"/>
        <v>16</v>
      </c>
      <c r="AA9" s="80">
        <f t="shared" si="0"/>
        <v>17</v>
      </c>
      <c r="AB9" s="80">
        <f t="shared" si="0"/>
        <v>18</v>
      </c>
      <c r="AC9" s="80">
        <f t="shared" si="0"/>
        <v>19</v>
      </c>
      <c r="AD9" s="80">
        <f t="shared" si="0"/>
        <v>20</v>
      </c>
      <c r="AE9" s="80">
        <f t="shared" si="0"/>
        <v>21</v>
      </c>
      <c r="AF9" s="80">
        <f t="shared" si="0"/>
        <v>22</v>
      </c>
      <c r="AG9" s="80">
        <f t="shared" si="0"/>
        <v>23</v>
      </c>
      <c r="AH9" s="80">
        <f t="shared" si="0"/>
        <v>24</v>
      </c>
      <c r="AI9" s="80">
        <f t="shared" si="0"/>
        <v>25</v>
      </c>
      <c r="AJ9" s="80">
        <f t="shared" si="0"/>
        <v>26</v>
      </c>
      <c r="AK9" s="80">
        <f t="shared" si="0"/>
        <v>27</v>
      </c>
      <c r="AL9" s="80">
        <f t="shared" si="0"/>
        <v>28</v>
      </c>
      <c r="AM9" s="80">
        <f t="shared" si="0"/>
        <v>29</v>
      </c>
      <c r="AN9" s="80">
        <f t="shared" si="0"/>
        <v>30</v>
      </c>
    </row>
    <row r="11" spans="1:52" s="81" customFormat="1" ht="22">
      <c r="B11" s="81" t="s">
        <v>136</v>
      </c>
    </row>
    <row r="12" spans="1:52" s="81" customFormat="1" ht="22"/>
    <row r="13" spans="1:52" s="5" customFormat="1" ht="18">
      <c r="C13" s="5" t="str" cm="1">
        <f t="array" ref="C13:C17">augnames</f>
        <v>Augmentation 1 name</v>
      </c>
      <c r="E13" s="144">
        <f>INDEX(leadtimes,MATCH($C13,augnames,0),1)</f>
        <v>0</v>
      </c>
      <c r="F13" s="144">
        <f>INDEX(assetlives,MATCH($C13,augnames,0),1)</f>
        <v>0</v>
      </c>
      <c r="H13" s="145" t="str">
        <f>baseyear</f>
        <v>FY$24</v>
      </c>
      <c r="J13" s="146">
        <f>INDEX(baselinecapex,MATCH($C13,augnames,0),MATCH(J$8,tplus,0))*(1+costsensitivity)</f>
        <v>0</v>
      </c>
      <c r="K13" s="146">
        <f>INDEX(baselinecapex,MATCH($C13,augnames,0),MATCH(K$8,tplus,0))*(1+costsensitivity)</f>
        <v>0</v>
      </c>
      <c r="L13" s="146">
        <f>INDEX(baselinecapex,MATCH($C13,augnames,0),MATCH(L$8,tplus,0))*(1+costsensitivity)</f>
        <v>0</v>
      </c>
      <c r="M13" s="146">
        <f t="shared" ref="J13:Y17" si="1">INDEX(baselinecapex,MATCH($C13,augnames,0),MATCH(M$8,tplus,0))*(1+costsensitivity)</f>
        <v>0</v>
      </c>
      <c r="N13" s="146">
        <f t="shared" si="1"/>
        <v>0</v>
      </c>
      <c r="O13" s="146">
        <f t="shared" si="1"/>
        <v>0</v>
      </c>
      <c r="P13" s="146">
        <f t="shared" si="1"/>
        <v>0</v>
      </c>
      <c r="Q13" s="146">
        <f t="shared" si="1"/>
        <v>0</v>
      </c>
      <c r="R13" s="146">
        <f t="shared" si="1"/>
        <v>0</v>
      </c>
      <c r="S13" s="146">
        <f t="shared" si="1"/>
        <v>0</v>
      </c>
      <c r="T13" s="146">
        <f t="shared" si="1"/>
        <v>0</v>
      </c>
      <c r="U13" s="146">
        <f t="shared" si="1"/>
        <v>0</v>
      </c>
      <c r="V13" s="146">
        <f t="shared" si="1"/>
        <v>0</v>
      </c>
      <c r="W13" s="146">
        <f t="shared" si="1"/>
        <v>0</v>
      </c>
      <c r="X13" s="146">
        <f t="shared" si="1"/>
        <v>0</v>
      </c>
      <c r="Y13" s="146">
        <f t="shared" si="1"/>
        <v>0</v>
      </c>
      <c r="Z13" s="146">
        <f t="shared" ref="K13:AN17" si="2">INDEX(baselinecapex,MATCH($C13,augnames,0),MATCH(Z$8,tplus,0))*(1+costsensitivity)</f>
        <v>0</v>
      </c>
      <c r="AA13" s="146">
        <f t="shared" si="2"/>
        <v>0</v>
      </c>
      <c r="AB13" s="146">
        <f t="shared" si="2"/>
        <v>0</v>
      </c>
      <c r="AC13" s="146">
        <f t="shared" si="2"/>
        <v>0</v>
      </c>
      <c r="AD13" s="146">
        <f t="shared" si="2"/>
        <v>0</v>
      </c>
      <c r="AE13" s="146">
        <f t="shared" si="2"/>
        <v>0</v>
      </c>
      <c r="AF13" s="146">
        <f t="shared" si="2"/>
        <v>0</v>
      </c>
      <c r="AG13" s="146">
        <f t="shared" si="2"/>
        <v>0</v>
      </c>
      <c r="AH13" s="146">
        <f t="shared" si="2"/>
        <v>0</v>
      </c>
      <c r="AI13" s="146">
        <f t="shared" si="2"/>
        <v>0</v>
      </c>
      <c r="AJ13" s="146">
        <f t="shared" si="2"/>
        <v>0</v>
      </c>
      <c r="AK13" s="146">
        <f t="shared" si="2"/>
        <v>0</v>
      </c>
      <c r="AL13" s="146">
        <f t="shared" si="2"/>
        <v>0</v>
      </c>
      <c r="AM13" s="146">
        <f t="shared" si="2"/>
        <v>0</v>
      </c>
      <c r="AN13" s="146">
        <f t="shared" si="2"/>
        <v>0</v>
      </c>
    </row>
    <row r="14" spans="1:52" s="5" customFormat="1" ht="18">
      <c r="C14" s="5" t="str">
        <v>Augmentation 2 name</v>
      </c>
      <c r="E14" s="144">
        <f>INDEX(leadtimes,MATCH($C14,augnames,0),1)</f>
        <v>0</v>
      </c>
      <c r="F14" s="144">
        <f>INDEX(assetlives,MATCH($C14,augnames,0),1)</f>
        <v>0</v>
      </c>
      <c r="H14" s="145" t="str">
        <f>baseyear</f>
        <v>FY$24</v>
      </c>
      <c r="J14" s="146">
        <f t="shared" si="1"/>
        <v>0</v>
      </c>
      <c r="K14" s="146">
        <f t="shared" si="2"/>
        <v>0</v>
      </c>
      <c r="L14" s="146">
        <f t="shared" si="2"/>
        <v>0</v>
      </c>
      <c r="M14" s="146">
        <f t="shared" si="2"/>
        <v>0</v>
      </c>
      <c r="N14" s="146">
        <f t="shared" si="2"/>
        <v>0</v>
      </c>
      <c r="O14" s="146">
        <f t="shared" si="2"/>
        <v>0</v>
      </c>
      <c r="P14" s="146">
        <f t="shared" si="2"/>
        <v>0</v>
      </c>
      <c r="Q14" s="146">
        <f t="shared" si="2"/>
        <v>0</v>
      </c>
      <c r="R14" s="146">
        <f t="shared" si="2"/>
        <v>0</v>
      </c>
      <c r="S14" s="146">
        <f t="shared" si="2"/>
        <v>0</v>
      </c>
      <c r="T14" s="146">
        <f t="shared" si="2"/>
        <v>0</v>
      </c>
      <c r="U14" s="146">
        <f t="shared" si="2"/>
        <v>0</v>
      </c>
      <c r="V14" s="146">
        <f t="shared" si="2"/>
        <v>0</v>
      </c>
      <c r="W14" s="146">
        <f t="shared" si="2"/>
        <v>0</v>
      </c>
      <c r="X14" s="146">
        <f t="shared" si="2"/>
        <v>0</v>
      </c>
      <c r="Y14" s="146">
        <f t="shared" si="2"/>
        <v>0</v>
      </c>
      <c r="Z14" s="146">
        <f t="shared" si="2"/>
        <v>0</v>
      </c>
      <c r="AA14" s="146">
        <f t="shared" si="2"/>
        <v>0</v>
      </c>
      <c r="AB14" s="146">
        <f t="shared" si="2"/>
        <v>0</v>
      </c>
      <c r="AC14" s="146">
        <f t="shared" si="2"/>
        <v>0</v>
      </c>
      <c r="AD14" s="146">
        <f t="shared" si="2"/>
        <v>0</v>
      </c>
      <c r="AE14" s="146">
        <f t="shared" si="2"/>
        <v>0</v>
      </c>
      <c r="AF14" s="146">
        <f t="shared" si="2"/>
        <v>0</v>
      </c>
      <c r="AG14" s="146">
        <f t="shared" si="2"/>
        <v>0</v>
      </c>
      <c r="AH14" s="146">
        <f t="shared" si="2"/>
        <v>0</v>
      </c>
      <c r="AI14" s="146">
        <f t="shared" si="2"/>
        <v>0</v>
      </c>
      <c r="AJ14" s="146">
        <f t="shared" si="2"/>
        <v>0</v>
      </c>
      <c r="AK14" s="146">
        <f t="shared" si="2"/>
        <v>0</v>
      </c>
      <c r="AL14" s="146">
        <f t="shared" si="2"/>
        <v>0</v>
      </c>
      <c r="AM14" s="146">
        <f t="shared" si="2"/>
        <v>0</v>
      </c>
      <c r="AN14" s="146">
        <f t="shared" si="2"/>
        <v>0</v>
      </c>
    </row>
    <row r="15" spans="1:52" s="5" customFormat="1" ht="18">
      <c r="C15" s="5" t="str">
        <v>Augmentation 3 name</v>
      </c>
      <c r="E15" s="144">
        <f>INDEX(leadtimes,MATCH($C15,augnames,0),1)</f>
        <v>0</v>
      </c>
      <c r="F15" s="144">
        <f>INDEX(assetlives,MATCH($C15,augnames,0),1)</f>
        <v>0</v>
      </c>
      <c r="H15" s="145" t="str">
        <f>baseyear</f>
        <v>FY$24</v>
      </c>
      <c r="J15" s="146">
        <f t="shared" si="1"/>
        <v>0</v>
      </c>
      <c r="K15" s="146">
        <f t="shared" si="2"/>
        <v>0</v>
      </c>
      <c r="L15" s="146">
        <f t="shared" si="2"/>
        <v>0</v>
      </c>
      <c r="M15" s="146">
        <f t="shared" si="2"/>
        <v>0</v>
      </c>
      <c r="N15" s="146">
        <f t="shared" si="2"/>
        <v>0</v>
      </c>
      <c r="O15" s="146">
        <f t="shared" si="2"/>
        <v>0</v>
      </c>
      <c r="P15" s="146">
        <f t="shared" si="2"/>
        <v>0</v>
      </c>
      <c r="Q15" s="146">
        <f t="shared" si="2"/>
        <v>0</v>
      </c>
      <c r="R15" s="146">
        <f t="shared" si="2"/>
        <v>0</v>
      </c>
      <c r="S15" s="146">
        <f t="shared" si="2"/>
        <v>0</v>
      </c>
      <c r="T15" s="146">
        <f t="shared" si="2"/>
        <v>0</v>
      </c>
      <c r="U15" s="146">
        <f t="shared" si="2"/>
        <v>0</v>
      </c>
      <c r="V15" s="146">
        <f t="shared" si="2"/>
        <v>0</v>
      </c>
      <c r="W15" s="146">
        <f t="shared" si="2"/>
        <v>0</v>
      </c>
      <c r="X15" s="146">
        <f t="shared" si="2"/>
        <v>0</v>
      </c>
      <c r="Y15" s="146">
        <f t="shared" si="2"/>
        <v>0</v>
      </c>
      <c r="Z15" s="146">
        <f t="shared" si="2"/>
        <v>0</v>
      </c>
      <c r="AA15" s="146">
        <f t="shared" si="2"/>
        <v>0</v>
      </c>
      <c r="AB15" s="146">
        <f t="shared" si="2"/>
        <v>0</v>
      </c>
      <c r="AC15" s="146">
        <f t="shared" si="2"/>
        <v>0</v>
      </c>
      <c r="AD15" s="146">
        <f t="shared" si="2"/>
        <v>0</v>
      </c>
      <c r="AE15" s="146">
        <f t="shared" si="2"/>
        <v>0</v>
      </c>
      <c r="AF15" s="146">
        <f t="shared" si="2"/>
        <v>0</v>
      </c>
      <c r="AG15" s="146">
        <f t="shared" si="2"/>
        <v>0</v>
      </c>
      <c r="AH15" s="146">
        <f t="shared" si="2"/>
        <v>0</v>
      </c>
      <c r="AI15" s="146">
        <f t="shared" si="2"/>
        <v>0</v>
      </c>
      <c r="AJ15" s="146">
        <f t="shared" si="2"/>
        <v>0</v>
      </c>
      <c r="AK15" s="146">
        <f t="shared" si="2"/>
        <v>0</v>
      </c>
      <c r="AL15" s="146">
        <f t="shared" si="2"/>
        <v>0</v>
      </c>
      <c r="AM15" s="146">
        <f t="shared" si="2"/>
        <v>0</v>
      </c>
      <c r="AN15" s="146">
        <f t="shared" si="2"/>
        <v>0</v>
      </c>
    </row>
    <row r="16" spans="1:52" s="5" customFormat="1" ht="18">
      <c r="C16" s="5" t="str">
        <v>Augmentation 4 name</v>
      </c>
      <c r="E16" s="144">
        <f>INDEX(leadtimes,MATCH($C16,augnames,0),1)</f>
        <v>0</v>
      </c>
      <c r="F16" s="144">
        <f>INDEX(assetlives,MATCH($C16,augnames,0),1)</f>
        <v>0</v>
      </c>
      <c r="H16" s="145" t="str">
        <f>baseyear</f>
        <v>FY$24</v>
      </c>
      <c r="J16" s="146">
        <f t="shared" si="1"/>
        <v>0</v>
      </c>
      <c r="K16" s="146">
        <f t="shared" si="2"/>
        <v>0</v>
      </c>
      <c r="L16" s="146">
        <f t="shared" si="2"/>
        <v>0</v>
      </c>
      <c r="M16" s="146">
        <f t="shared" si="2"/>
        <v>0</v>
      </c>
      <c r="N16" s="146">
        <f t="shared" si="2"/>
        <v>0</v>
      </c>
      <c r="O16" s="146">
        <f t="shared" si="2"/>
        <v>0</v>
      </c>
      <c r="P16" s="146">
        <f t="shared" si="2"/>
        <v>0</v>
      </c>
      <c r="Q16" s="146">
        <f t="shared" si="2"/>
        <v>0</v>
      </c>
      <c r="R16" s="146">
        <f t="shared" si="2"/>
        <v>0</v>
      </c>
      <c r="S16" s="146">
        <f t="shared" si="2"/>
        <v>0</v>
      </c>
      <c r="T16" s="146">
        <f t="shared" si="2"/>
        <v>0</v>
      </c>
      <c r="U16" s="146">
        <f t="shared" si="2"/>
        <v>0</v>
      </c>
      <c r="V16" s="146">
        <f t="shared" si="2"/>
        <v>0</v>
      </c>
      <c r="W16" s="146">
        <f t="shared" si="2"/>
        <v>0</v>
      </c>
      <c r="X16" s="146">
        <f t="shared" si="2"/>
        <v>0</v>
      </c>
      <c r="Y16" s="146">
        <f t="shared" si="2"/>
        <v>0</v>
      </c>
      <c r="Z16" s="146">
        <f t="shared" si="2"/>
        <v>0</v>
      </c>
      <c r="AA16" s="146">
        <f t="shared" si="2"/>
        <v>0</v>
      </c>
      <c r="AB16" s="146">
        <f t="shared" si="2"/>
        <v>0</v>
      </c>
      <c r="AC16" s="146">
        <f t="shared" si="2"/>
        <v>0</v>
      </c>
      <c r="AD16" s="146">
        <f t="shared" si="2"/>
        <v>0</v>
      </c>
      <c r="AE16" s="146">
        <f t="shared" si="2"/>
        <v>0</v>
      </c>
      <c r="AF16" s="146">
        <f t="shared" si="2"/>
        <v>0</v>
      </c>
      <c r="AG16" s="146">
        <f t="shared" si="2"/>
        <v>0</v>
      </c>
      <c r="AH16" s="146">
        <f t="shared" si="2"/>
        <v>0</v>
      </c>
      <c r="AI16" s="146">
        <f t="shared" si="2"/>
        <v>0</v>
      </c>
      <c r="AJ16" s="146">
        <f t="shared" si="2"/>
        <v>0</v>
      </c>
      <c r="AK16" s="146">
        <f t="shared" si="2"/>
        <v>0</v>
      </c>
      <c r="AL16" s="146">
        <f t="shared" si="2"/>
        <v>0</v>
      </c>
      <c r="AM16" s="146">
        <f t="shared" si="2"/>
        <v>0</v>
      </c>
      <c r="AN16" s="146">
        <f t="shared" si="2"/>
        <v>0</v>
      </c>
    </row>
    <row r="17" spans="2:40" s="5" customFormat="1" ht="18">
      <c r="C17" s="5" t="str">
        <v>Augmentation 5 name</v>
      </c>
      <c r="E17" s="144">
        <f>INDEX(leadtimes,MATCH($C17,augnames,0),1)</f>
        <v>0</v>
      </c>
      <c r="F17" s="144">
        <f>INDEX(assetlives,MATCH($C17,augnames,0),1)</f>
        <v>0</v>
      </c>
      <c r="H17" s="145" t="str">
        <f>baseyear</f>
        <v>FY$24</v>
      </c>
      <c r="J17" s="146">
        <f t="shared" si="1"/>
        <v>0</v>
      </c>
      <c r="K17" s="146">
        <f t="shared" si="2"/>
        <v>0</v>
      </c>
      <c r="L17" s="146">
        <f t="shared" si="2"/>
        <v>0</v>
      </c>
      <c r="M17" s="146">
        <f t="shared" si="2"/>
        <v>0</v>
      </c>
      <c r="N17" s="146">
        <f t="shared" si="2"/>
        <v>0</v>
      </c>
      <c r="O17" s="146">
        <f t="shared" si="2"/>
        <v>0</v>
      </c>
      <c r="P17" s="146">
        <f t="shared" si="2"/>
        <v>0</v>
      </c>
      <c r="Q17" s="146">
        <f t="shared" si="2"/>
        <v>0</v>
      </c>
      <c r="R17" s="146">
        <f t="shared" si="2"/>
        <v>0</v>
      </c>
      <c r="S17" s="146">
        <f t="shared" si="2"/>
        <v>0</v>
      </c>
      <c r="T17" s="146">
        <f t="shared" si="2"/>
        <v>0</v>
      </c>
      <c r="U17" s="146">
        <f t="shared" si="2"/>
        <v>0</v>
      </c>
      <c r="V17" s="146">
        <f t="shared" si="2"/>
        <v>0</v>
      </c>
      <c r="W17" s="146">
        <f t="shared" si="2"/>
        <v>0</v>
      </c>
      <c r="X17" s="146">
        <f t="shared" si="2"/>
        <v>0</v>
      </c>
      <c r="Y17" s="146">
        <f t="shared" si="2"/>
        <v>0</v>
      </c>
      <c r="Z17" s="146">
        <f t="shared" si="2"/>
        <v>0</v>
      </c>
      <c r="AA17" s="146">
        <f t="shared" si="2"/>
        <v>0</v>
      </c>
      <c r="AB17" s="146">
        <f t="shared" si="2"/>
        <v>0</v>
      </c>
      <c r="AC17" s="146">
        <f t="shared" si="2"/>
        <v>0</v>
      </c>
      <c r="AD17" s="146">
        <f t="shared" si="2"/>
        <v>0</v>
      </c>
      <c r="AE17" s="146">
        <f t="shared" si="2"/>
        <v>0</v>
      </c>
      <c r="AF17" s="146">
        <f t="shared" si="2"/>
        <v>0</v>
      </c>
      <c r="AG17" s="146">
        <f t="shared" si="2"/>
        <v>0</v>
      </c>
      <c r="AH17" s="146">
        <f t="shared" si="2"/>
        <v>0</v>
      </c>
      <c r="AI17" s="146">
        <f t="shared" si="2"/>
        <v>0</v>
      </c>
      <c r="AJ17" s="146">
        <f t="shared" si="2"/>
        <v>0</v>
      </c>
      <c r="AK17" s="146">
        <f t="shared" si="2"/>
        <v>0</v>
      </c>
      <c r="AL17" s="146">
        <f t="shared" si="2"/>
        <v>0</v>
      </c>
      <c r="AM17" s="146">
        <f t="shared" si="2"/>
        <v>0</v>
      </c>
      <c r="AN17" s="146">
        <f t="shared" si="2"/>
        <v>0</v>
      </c>
    </row>
    <row r="18" spans="2:40" s="5" customFormat="1" ht="18">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row>
    <row r="19" spans="2:40" s="81" customFormat="1" ht="22">
      <c r="B19" s="81" t="s">
        <v>137</v>
      </c>
    </row>
    <row r="20" spans="2:40" s="81" customFormat="1" ht="22"/>
    <row r="21" spans="2:40" s="5" customFormat="1" ht="18">
      <c r="C21" s="5" t="str" cm="1">
        <f t="array" ref="C21:C25">augnames</f>
        <v>Augmentation 1 name</v>
      </c>
      <c r="H21" s="145" t="str">
        <f>baseyear</f>
        <v>FY$24</v>
      </c>
      <c r="J21" s="146">
        <f>IFERROR(PMT(discountrate,$E13+$F13-J$9,-J13,0,1), 0)</f>
        <v>0</v>
      </c>
      <c r="K21" s="146">
        <f t="shared" ref="K21:AN21" si="3">IFERROR(PMT(discountrate,$E13+$F13-K$9,-K13,0,1), 0)</f>
        <v>0</v>
      </c>
      <c r="L21" s="146">
        <f t="shared" si="3"/>
        <v>0</v>
      </c>
      <c r="M21" s="146">
        <f t="shared" si="3"/>
        <v>0</v>
      </c>
      <c r="N21" s="146">
        <f t="shared" si="3"/>
        <v>0</v>
      </c>
      <c r="O21" s="146">
        <f t="shared" si="3"/>
        <v>0</v>
      </c>
      <c r="P21" s="146">
        <f t="shared" si="3"/>
        <v>0</v>
      </c>
      <c r="Q21" s="146">
        <f t="shared" si="3"/>
        <v>0</v>
      </c>
      <c r="R21" s="146">
        <f t="shared" si="3"/>
        <v>0</v>
      </c>
      <c r="S21" s="146">
        <f t="shared" si="3"/>
        <v>0</v>
      </c>
      <c r="T21" s="146">
        <f t="shared" si="3"/>
        <v>0</v>
      </c>
      <c r="U21" s="146">
        <f t="shared" si="3"/>
        <v>0</v>
      </c>
      <c r="V21" s="146">
        <f t="shared" si="3"/>
        <v>0</v>
      </c>
      <c r="W21" s="146">
        <f t="shared" si="3"/>
        <v>0</v>
      </c>
      <c r="X21" s="146">
        <f t="shared" si="3"/>
        <v>0</v>
      </c>
      <c r="Y21" s="146">
        <f t="shared" si="3"/>
        <v>0</v>
      </c>
      <c r="Z21" s="146">
        <f t="shared" si="3"/>
        <v>0</v>
      </c>
      <c r="AA21" s="146">
        <f t="shared" si="3"/>
        <v>0</v>
      </c>
      <c r="AB21" s="146">
        <f t="shared" si="3"/>
        <v>0</v>
      </c>
      <c r="AC21" s="146">
        <f t="shared" si="3"/>
        <v>0</v>
      </c>
      <c r="AD21" s="146">
        <f t="shared" si="3"/>
        <v>0</v>
      </c>
      <c r="AE21" s="146">
        <f t="shared" si="3"/>
        <v>0</v>
      </c>
      <c r="AF21" s="146">
        <f t="shared" si="3"/>
        <v>0</v>
      </c>
      <c r="AG21" s="146">
        <f t="shared" si="3"/>
        <v>0</v>
      </c>
      <c r="AH21" s="146">
        <f t="shared" si="3"/>
        <v>0</v>
      </c>
      <c r="AI21" s="146">
        <f t="shared" si="3"/>
        <v>0</v>
      </c>
      <c r="AJ21" s="146">
        <f t="shared" si="3"/>
        <v>0</v>
      </c>
      <c r="AK21" s="146">
        <f t="shared" si="3"/>
        <v>0</v>
      </c>
      <c r="AL21" s="146">
        <f t="shared" si="3"/>
        <v>0</v>
      </c>
      <c r="AM21" s="146">
        <f t="shared" si="3"/>
        <v>0</v>
      </c>
      <c r="AN21" s="146">
        <f t="shared" si="3"/>
        <v>0</v>
      </c>
    </row>
    <row r="22" spans="2:40" s="5" customFormat="1" ht="18">
      <c r="C22" s="5" t="str">
        <v>Augmentation 2 name</v>
      </c>
      <c r="H22" s="145" t="str">
        <f>baseyear</f>
        <v>FY$24</v>
      </c>
      <c r="J22" s="146">
        <f t="shared" ref="J22:AN22" si="4">IFERROR(PMT(discountrate,$E14+$F14-J$9,-J14,0,1), 0)</f>
        <v>0</v>
      </c>
      <c r="K22" s="146">
        <f t="shared" si="4"/>
        <v>0</v>
      </c>
      <c r="L22" s="146">
        <f t="shared" si="4"/>
        <v>0</v>
      </c>
      <c r="M22" s="146">
        <f t="shared" si="4"/>
        <v>0</v>
      </c>
      <c r="N22" s="146">
        <f t="shared" si="4"/>
        <v>0</v>
      </c>
      <c r="O22" s="146">
        <f t="shared" si="4"/>
        <v>0</v>
      </c>
      <c r="P22" s="146">
        <f t="shared" si="4"/>
        <v>0</v>
      </c>
      <c r="Q22" s="146">
        <f t="shared" si="4"/>
        <v>0</v>
      </c>
      <c r="R22" s="146">
        <f t="shared" si="4"/>
        <v>0</v>
      </c>
      <c r="S22" s="146">
        <f t="shared" si="4"/>
        <v>0</v>
      </c>
      <c r="T22" s="146">
        <f t="shared" si="4"/>
        <v>0</v>
      </c>
      <c r="U22" s="146">
        <f t="shared" si="4"/>
        <v>0</v>
      </c>
      <c r="V22" s="146">
        <f t="shared" si="4"/>
        <v>0</v>
      </c>
      <c r="W22" s="146">
        <f t="shared" si="4"/>
        <v>0</v>
      </c>
      <c r="X22" s="146">
        <f t="shared" si="4"/>
        <v>0</v>
      </c>
      <c r="Y22" s="146">
        <f t="shared" si="4"/>
        <v>0</v>
      </c>
      <c r="Z22" s="146">
        <f t="shared" si="4"/>
        <v>0</v>
      </c>
      <c r="AA22" s="146">
        <f t="shared" si="4"/>
        <v>0</v>
      </c>
      <c r="AB22" s="146">
        <f t="shared" si="4"/>
        <v>0</v>
      </c>
      <c r="AC22" s="146">
        <f t="shared" si="4"/>
        <v>0</v>
      </c>
      <c r="AD22" s="146">
        <f t="shared" si="4"/>
        <v>0</v>
      </c>
      <c r="AE22" s="146">
        <f t="shared" si="4"/>
        <v>0</v>
      </c>
      <c r="AF22" s="146">
        <f t="shared" si="4"/>
        <v>0</v>
      </c>
      <c r="AG22" s="146">
        <f t="shared" si="4"/>
        <v>0</v>
      </c>
      <c r="AH22" s="146">
        <f t="shared" si="4"/>
        <v>0</v>
      </c>
      <c r="AI22" s="146">
        <f t="shared" si="4"/>
        <v>0</v>
      </c>
      <c r="AJ22" s="146">
        <f t="shared" si="4"/>
        <v>0</v>
      </c>
      <c r="AK22" s="146">
        <f t="shared" si="4"/>
        <v>0</v>
      </c>
      <c r="AL22" s="146">
        <f t="shared" si="4"/>
        <v>0</v>
      </c>
      <c r="AM22" s="146">
        <f t="shared" si="4"/>
        <v>0</v>
      </c>
      <c r="AN22" s="146">
        <f t="shared" si="4"/>
        <v>0</v>
      </c>
    </row>
    <row r="23" spans="2:40" s="5" customFormat="1" ht="18">
      <c r="C23" s="5" t="str">
        <v>Augmentation 3 name</v>
      </c>
      <c r="H23" s="145" t="str">
        <f>baseyear</f>
        <v>FY$24</v>
      </c>
      <c r="J23" s="146">
        <f t="shared" ref="J23:AN23" si="5">IFERROR(PMT(discountrate,$E15+$F15-J$9,-J15,0,1), 0)</f>
        <v>0</v>
      </c>
      <c r="K23" s="146">
        <f t="shared" si="5"/>
        <v>0</v>
      </c>
      <c r="L23" s="146">
        <f t="shared" si="5"/>
        <v>0</v>
      </c>
      <c r="M23" s="146">
        <f t="shared" si="5"/>
        <v>0</v>
      </c>
      <c r="N23" s="146">
        <f t="shared" si="5"/>
        <v>0</v>
      </c>
      <c r="O23" s="146">
        <f t="shared" si="5"/>
        <v>0</v>
      </c>
      <c r="P23" s="146">
        <f t="shared" si="5"/>
        <v>0</v>
      </c>
      <c r="Q23" s="146">
        <f t="shared" si="5"/>
        <v>0</v>
      </c>
      <c r="R23" s="146">
        <f t="shared" si="5"/>
        <v>0</v>
      </c>
      <c r="S23" s="146">
        <f t="shared" si="5"/>
        <v>0</v>
      </c>
      <c r="T23" s="146">
        <f t="shared" si="5"/>
        <v>0</v>
      </c>
      <c r="U23" s="146">
        <f t="shared" si="5"/>
        <v>0</v>
      </c>
      <c r="V23" s="146">
        <f t="shared" si="5"/>
        <v>0</v>
      </c>
      <c r="W23" s="146">
        <f t="shared" si="5"/>
        <v>0</v>
      </c>
      <c r="X23" s="146">
        <f t="shared" si="5"/>
        <v>0</v>
      </c>
      <c r="Y23" s="146">
        <f t="shared" si="5"/>
        <v>0</v>
      </c>
      <c r="Z23" s="146">
        <f t="shared" si="5"/>
        <v>0</v>
      </c>
      <c r="AA23" s="146">
        <f t="shared" si="5"/>
        <v>0</v>
      </c>
      <c r="AB23" s="146">
        <f t="shared" si="5"/>
        <v>0</v>
      </c>
      <c r="AC23" s="146">
        <f t="shared" si="5"/>
        <v>0</v>
      </c>
      <c r="AD23" s="146">
        <f t="shared" si="5"/>
        <v>0</v>
      </c>
      <c r="AE23" s="146">
        <f t="shared" si="5"/>
        <v>0</v>
      </c>
      <c r="AF23" s="146">
        <f t="shared" si="5"/>
        <v>0</v>
      </c>
      <c r="AG23" s="146">
        <f t="shared" si="5"/>
        <v>0</v>
      </c>
      <c r="AH23" s="146">
        <f t="shared" si="5"/>
        <v>0</v>
      </c>
      <c r="AI23" s="146">
        <f t="shared" si="5"/>
        <v>0</v>
      </c>
      <c r="AJ23" s="146">
        <f t="shared" si="5"/>
        <v>0</v>
      </c>
      <c r="AK23" s="146">
        <f t="shared" si="5"/>
        <v>0</v>
      </c>
      <c r="AL23" s="146">
        <f t="shared" si="5"/>
        <v>0</v>
      </c>
      <c r="AM23" s="146">
        <f t="shared" si="5"/>
        <v>0</v>
      </c>
      <c r="AN23" s="146">
        <f t="shared" si="5"/>
        <v>0</v>
      </c>
    </row>
    <row r="24" spans="2:40" s="5" customFormat="1" ht="18">
      <c r="C24" s="5" t="str">
        <v>Augmentation 4 name</v>
      </c>
      <c r="H24" s="145" t="str">
        <f>baseyear</f>
        <v>FY$24</v>
      </c>
      <c r="J24" s="146">
        <f t="shared" ref="J24:AN24" si="6">IFERROR(PMT(discountrate,$E16+$F16-J$9,-J16,0,1), 0)</f>
        <v>0</v>
      </c>
      <c r="K24" s="146">
        <f t="shared" si="6"/>
        <v>0</v>
      </c>
      <c r="L24" s="146">
        <f t="shared" si="6"/>
        <v>0</v>
      </c>
      <c r="M24" s="146">
        <f t="shared" si="6"/>
        <v>0</v>
      </c>
      <c r="N24" s="146">
        <f t="shared" si="6"/>
        <v>0</v>
      </c>
      <c r="O24" s="146">
        <f t="shared" si="6"/>
        <v>0</v>
      </c>
      <c r="P24" s="146">
        <f t="shared" si="6"/>
        <v>0</v>
      </c>
      <c r="Q24" s="146">
        <f t="shared" si="6"/>
        <v>0</v>
      </c>
      <c r="R24" s="146">
        <f t="shared" si="6"/>
        <v>0</v>
      </c>
      <c r="S24" s="146">
        <f t="shared" si="6"/>
        <v>0</v>
      </c>
      <c r="T24" s="146">
        <f t="shared" si="6"/>
        <v>0</v>
      </c>
      <c r="U24" s="146">
        <f t="shared" si="6"/>
        <v>0</v>
      </c>
      <c r="V24" s="146">
        <f t="shared" si="6"/>
        <v>0</v>
      </c>
      <c r="W24" s="146">
        <f t="shared" si="6"/>
        <v>0</v>
      </c>
      <c r="X24" s="146">
        <f t="shared" si="6"/>
        <v>0</v>
      </c>
      <c r="Y24" s="146">
        <f t="shared" si="6"/>
        <v>0</v>
      </c>
      <c r="Z24" s="146">
        <f t="shared" si="6"/>
        <v>0</v>
      </c>
      <c r="AA24" s="146">
        <f t="shared" si="6"/>
        <v>0</v>
      </c>
      <c r="AB24" s="146">
        <f t="shared" si="6"/>
        <v>0</v>
      </c>
      <c r="AC24" s="146">
        <f t="shared" si="6"/>
        <v>0</v>
      </c>
      <c r="AD24" s="146">
        <f t="shared" si="6"/>
        <v>0</v>
      </c>
      <c r="AE24" s="146">
        <f t="shared" si="6"/>
        <v>0</v>
      </c>
      <c r="AF24" s="146">
        <f t="shared" si="6"/>
        <v>0</v>
      </c>
      <c r="AG24" s="146">
        <f t="shared" si="6"/>
        <v>0</v>
      </c>
      <c r="AH24" s="146">
        <f t="shared" si="6"/>
        <v>0</v>
      </c>
      <c r="AI24" s="146">
        <f t="shared" si="6"/>
        <v>0</v>
      </c>
      <c r="AJ24" s="146">
        <f t="shared" si="6"/>
        <v>0</v>
      </c>
      <c r="AK24" s="146">
        <f t="shared" si="6"/>
        <v>0</v>
      </c>
      <c r="AL24" s="146">
        <f t="shared" si="6"/>
        <v>0</v>
      </c>
      <c r="AM24" s="146">
        <f t="shared" si="6"/>
        <v>0</v>
      </c>
      <c r="AN24" s="146">
        <f t="shared" si="6"/>
        <v>0</v>
      </c>
    </row>
    <row r="25" spans="2:40" s="5" customFormat="1" ht="18">
      <c r="C25" s="5" t="str">
        <v>Augmentation 5 name</v>
      </c>
      <c r="H25" s="145" t="str">
        <f>baseyear</f>
        <v>FY$24</v>
      </c>
      <c r="J25" s="146">
        <f t="shared" ref="J25:AN25" si="7">IFERROR(PMT(discountrate,$E17+$F17-J$9,-J17,0,1), 0)</f>
        <v>0</v>
      </c>
      <c r="K25" s="146">
        <f t="shared" si="7"/>
        <v>0</v>
      </c>
      <c r="L25" s="146">
        <f t="shared" si="7"/>
        <v>0</v>
      </c>
      <c r="M25" s="146">
        <f t="shared" si="7"/>
        <v>0</v>
      </c>
      <c r="N25" s="146">
        <f t="shared" si="7"/>
        <v>0</v>
      </c>
      <c r="O25" s="146">
        <f t="shared" si="7"/>
        <v>0</v>
      </c>
      <c r="P25" s="146">
        <f t="shared" si="7"/>
        <v>0</v>
      </c>
      <c r="Q25" s="146">
        <f t="shared" si="7"/>
        <v>0</v>
      </c>
      <c r="R25" s="146">
        <f t="shared" si="7"/>
        <v>0</v>
      </c>
      <c r="S25" s="146">
        <f t="shared" si="7"/>
        <v>0</v>
      </c>
      <c r="T25" s="146">
        <f t="shared" si="7"/>
        <v>0</v>
      </c>
      <c r="U25" s="146">
        <f t="shared" si="7"/>
        <v>0</v>
      </c>
      <c r="V25" s="146">
        <f t="shared" si="7"/>
        <v>0</v>
      </c>
      <c r="W25" s="146">
        <f t="shared" si="7"/>
        <v>0</v>
      </c>
      <c r="X25" s="146">
        <f t="shared" si="7"/>
        <v>0</v>
      </c>
      <c r="Y25" s="146">
        <f t="shared" si="7"/>
        <v>0</v>
      </c>
      <c r="Z25" s="146">
        <f t="shared" si="7"/>
        <v>0</v>
      </c>
      <c r="AA25" s="146">
        <f t="shared" si="7"/>
        <v>0</v>
      </c>
      <c r="AB25" s="146">
        <f t="shared" si="7"/>
        <v>0</v>
      </c>
      <c r="AC25" s="146">
        <f t="shared" si="7"/>
        <v>0</v>
      </c>
      <c r="AD25" s="146">
        <f t="shared" si="7"/>
        <v>0</v>
      </c>
      <c r="AE25" s="146">
        <f t="shared" si="7"/>
        <v>0</v>
      </c>
      <c r="AF25" s="146">
        <f t="shared" si="7"/>
        <v>0</v>
      </c>
      <c r="AG25" s="146">
        <f t="shared" si="7"/>
        <v>0</v>
      </c>
      <c r="AH25" s="146">
        <f t="shared" si="7"/>
        <v>0</v>
      </c>
      <c r="AI25" s="146">
        <f t="shared" si="7"/>
        <v>0</v>
      </c>
      <c r="AJ25" s="146">
        <f t="shared" si="7"/>
        <v>0</v>
      </c>
      <c r="AK25" s="146">
        <f t="shared" si="7"/>
        <v>0</v>
      </c>
      <c r="AL25" s="146">
        <f t="shared" si="7"/>
        <v>0</v>
      </c>
      <c r="AM25" s="146">
        <f t="shared" si="7"/>
        <v>0</v>
      </c>
      <c r="AN25" s="146">
        <f t="shared" si="7"/>
        <v>0</v>
      </c>
    </row>
    <row r="26" spans="2:40" s="5" customFormat="1" ht="18">
      <c r="J26" s="84"/>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row>
    <row r="27" spans="2:40" s="81" customFormat="1" ht="22">
      <c r="B27" s="81" t="s">
        <v>138</v>
      </c>
    </row>
    <row r="28" spans="2:40" s="81" customFormat="1" ht="22"/>
    <row r="29" spans="2:40" s="5" customFormat="1" ht="18">
      <c r="C29" s="5" t="str" cm="1">
        <f t="array" ref="C29:C33">augnames</f>
        <v>Augmentation 1 name</v>
      </c>
      <c r="G29" s="85" t="s">
        <v>139</v>
      </c>
      <c r="H29" s="145" t="str">
        <f>baseyear</f>
        <v>FY$24</v>
      </c>
      <c r="J29" s="146">
        <f>IF(J$9&lt;$E13+$F13,SUM($J21:J21),0)</f>
        <v>0</v>
      </c>
      <c r="K29" s="146">
        <f>IF(K$9&lt;$E13+$F13,SUM($J21:K21),0)</f>
        <v>0</v>
      </c>
      <c r="L29" s="146">
        <f>IF(L$9&lt;$E13+$F13,SUM($J21:L21),0)</f>
        <v>0</v>
      </c>
      <c r="M29" s="146">
        <f>IF(M$9&lt;$E13+$F13,SUM($J21:M21),0)</f>
        <v>0</v>
      </c>
      <c r="N29" s="146">
        <f>IF(N$9&lt;$E13+$F13,SUM($J21:N21),0)</f>
        <v>0</v>
      </c>
      <c r="O29" s="146">
        <f>IF(O$9&lt;$E13+$F13,SUM($J21:O21),0)</f>
        <v>0</v>
      </c>
      <c r="P29" s="146">
        <f>IF(P$9&lt;$E13+$F13,SUM($J21:P21),0)</f>
        <v>0</v>
      </c>
      <c r="Q29" s="146">
        <f>IF(Q$9&lt;$E13+$F13,SUM($J21:Q21),0)</f>
        <v>0</v>
      </c>
      <c r="R29" s="146">
        <f>IF(R$9&lt;$E13+$F13,SUM($J21:R21),0)</f>
        <v>0</v>
      </c>
      <c r="S29" s="146">
        <f>IF(S$9&lt;$E13+$F13,SUM($J21:S21),0)</f>
        <v>0</v>
      </c>
      <c r="T29" s="146">
        <f>IF(T$9&lt;$E13+$F13,SUM($J21:T21),0)</f>
        <v>0</v>
      </c>
      <c r="U29" s="146">
        <f>IF(U$9&lt;$E13+$F13,SUM($J21:U21),0)</f>
        <v>0</v>
      </c>
      <c r="V29" s="146">
        <f>IF(V$9&lt;$E13+$F13,SUM($J21:V21),0)</f>
        <v>0</v>
      </c>
      <c r="W29" s="146">
        <f>IF(W$9&lt;$E13+$F13,SUM($J21:W21),0)</f>
        <v>0</v>
      </c>
      <c r="X29" s="146">
        <f>IF(X$9&lt;$E13+$F13,SUM($J21:X21),0)</f>
        <v>0</v>
      </c>
      <c r="Y29" s="146">
        <f>IF(Y$9&lt;$E13+$F13,SUM($J21:Y21),0)</f>
        <v>0</v>
      </c>
      <c r="Z29" s="146">
        <f>IF(Z$9&lt;$E13+$F13,SUM($J21:Z21),0)</f>
        <v>0</v>
      </c>
      <c r="AA29" s="146">
        <f>IF(AA$9&lt;$E13+$F13,SUM($J21:AA21),0)</f>
        <v>0</v>
      </c>
      <c r="AB29" s="146">
        <f>IF(AB$9&lt;$E13+$F13,SUM($J21:AB21),0)</f>
        <v>0</v>
      </c>
      <c r="AC29" s="146">
        <f>IF(AC$9&lt;$E13+$F13,SUM($J21:AC21),0)</f>
        <v>0</v>
      </c>
      <c r="AD29" s="146">
        <f>IF(AD$9&lt;$E13+$F13,SUM($J21:AD21),0)</f>
        <v>0</v>
      </c>
      <c r="AE29" s="146">
        <f>IF(AE$9&lt;$E13+$F13,SUM($J21:AE21),0)</f>
        <v>0</v>
      </c>
      <c r="AF29" s="146">
        <f>IF(AF$9&lt;$E13+$F13,SUM($J21:AF21),0)</f>
        <v>0</v>
      </c>
      <c r="AG29" s="146">
        <f>IF(AG$9&lt;$E13+$F13,SUM($J21:AG21),0)</f>
        <v>0</v>
      </c>
      <c r="AH29" s="146">
        <f>IF(AH$9&lt;$E13+$F13,SUM($J21:AH21),0)</f>
        <v>0</v>
      </c>
      <c r="AI29" s="146">
        <f>IF(AI$9&lt;$E13+$F13,SUM($J21:AI21),0)</f>
        <v>0</v>
      </c>
      <c r="AJ29" s="146">
        <f>IF(AJ$9&lt;$E13+$F13,SUM($J21:AJ21),0)</f>
        <v>0</v>
      </c>
      <c r="AK29" s="146">
        <f>IF(AK$9&lt;$E13+$F13,SUM($J21:AK21),0)</f>
        <v>0</v>
      </c>
      <c r="AL29" s="146">
        <f>IF(AL$9&lt;$E13+$F13,SUM($J21:AL21),0)</f>
        <v>0</v>
      </c>
      <c r="AM29" s="146">
        <f>IF(AM$9&lt;$E13+$F13,SUM($J21:AM21),0)</f>
        <v>0</v>
      </c>
      <c r="AN29" s="146">
        <f>IF(AN$9&lt;$E13+$F13,SUM($J21:AN21),0)</f>
        <v>0</v>
      </c>
    </row>
    <row r="30" spans="2:40" s="5" customFormat="1" ht="18">
      <c r="C30" s="5" t="str">
        <v>Augmentation 2 name</v>
      </c>
      <c r="H30" s="145" t="str">
        <f>baseyear</f>
        <v>FY$24</v>
      </c>
      <c r="J30" s="146">
        <f>IF(J$9&lt;$E14+$F14,SUM($J22:J22),0)</f>
        <v>0</v>
      </c>
      <c r="K30" s="146">
        <f>IF(K$9&lt;$E14+$F14,SUM($J22:K22),0)</f>
        <v>0</v>
      </c>
      <c r="L30" s="146">
        <f>IF(L$9&lt;$E14+$F14,SUM($J22:L22),0)</f>
        <v>0</v>
      </c>
      <c r="M30" s="146">
        <f>IF(M$9&lt;$E14+$F14,SUM($J22:M22),0)</f>
        <v>0</v>
      </c>
      <c r="N30" s="146">
        <f>IF(N$9&lt;$E14+$F14,SUM($J22:N22),0)</f>
        <v>0</v>
      </c>
      <c r="O30" s="146">
        <f>IF(O$9&lt;$E14+$F14,SUM($J22:O22),0)</f>
        <v>0</v>
      </c>
      <c r="P30" s="146">
        <f>IF(P$9&lt;$E14+$F14,SUM($J22:P22),0)</f>
        <v>0</v>
      </c>
      <c r="Q30" s="146">
        <f>IF(Q$9&lt;$E14+$F14,SUM($J22:Q22),0)</f>
        <v>0</v>
      </c>
      <c r="R30" s="146">
        <f>IF(R$9&lt;$E14+$F14,SUM($J22:R22),0)</f>
        <v>0</v>
      </c>
      <c r="S30" s="146">
        <f>IF(S$9&lt;$E14+$F14,SUM($J22:S22),0)</f>
        <v>0</v>
      </c>
      <c r="T30" s="146">
        <f>IF(T$9&lt;$E14+$F14,SUM($J22:T22),0)</f>
        <v>0</v>
      </c>
      <c r="U30" s="146">
        <f>IF(U$9&lt;$E14+$F14,SUM($J22:U22),0)</f>
        <v>0</v>
      </c>
      <c r="V30" s="146">
        <f>IF(V$9&lt;$E14+$F14,SUM($J22:V22),0)</f>
        <v>0</v>
      </c>
      <c r="W30" s="146">
        <f>IF(W$9&lt;$E14+$F14,SUM($J22:W22),0)</f>
        <v>0</v>
      </c>
      <c r="X30" s="146">
        <f>IF(X$9&lt;$E14+$F14,SUM($J22:X22),0)</f>
        <v>0</v>
      </c>
      <c r="Y30" s="146">
        <f>IF(Y$9&lt;$E14+$F14,SUM($J22:Y22),0)</f>
        <v>0</v>
      </c>
      <c r="Z30" s="146">
        <f>IF(Z$9&lt;$E14+$F14,SUM($J22:Z22),0)</f>
        <v>0</v>
      </c>
      <c r="AA30" s="146">
        <f>IF(AA$9&lt;$E14+$F14,SUM($J22:AA22),0)</f>
        <v>0</v>
      </c>
      <c r="AB30" s="146">
        <f>IF(AB$9&lt;$E14+$F14,SUM($J22:AB22),0)</f>
        <v>0</v>
      </c>
      <c r="AC30" s="146">
        <f>IF(AC$9&lt;$E14+$F14,SUM($J22:AC22),0)</f>
        <v>0</v>
      </c>
      <c r="AD30" s="146">
        <f>IF(AD$9&lt;$E14+$F14,SUM($J22:AD22),0)</f>
        <v>0</v>
      </c>
      <c r="AE30" s="146">
        <f>IF(AE$9&lt;$E14+$F14,SUM($J22:AE22),0)</f>
        <v>0</v>
      </c>
      <c r="AF30" s="146">
        <f>IF(AF$9&lt;$E14+$F14,SUM($J22:AF22),0)</f>
        <v>0</v>
      </c>
      <c r="AG30" s="146">
        <f>IF(AG$9&lt;$E14+$F14,SUM($J22:AG22),0)</f>
        <v>0</v>
      </c>
      <c r="AH30" s="146">
        <f>IF(AH$9&lt;$E14+$F14,SUM($J22:AH22),0)</f>
        <v>0</v>
      </c>
      <c r="AI30" s="146">
        <f>IF(AI$9&lt;$E14+$F14,SUM($J22:AI22),0)</f>
        <v>0</v>
      </c>
      <c r="AJ30" s="146">
        <f>IF(AJ$9&lt;$E14+$F14,SUM($J22:AJ22),0)</f>
        <v>0</v>
      </c>
      <c r="AK30" s="146">
        <f>IF(AK$9&lt;$E14+$F14,SUM($J22:AK22),0)</f>
        <v>0</v>
      </c>
      <c r="AL30" s="146">
        <f>IF(AL$9&lt;$E14+$F14,SUM($J22:AL22),0)</f>
        <v>0</v>
      </c>
      <c r="AM30" s="146">
        <f>IF(AM$9&lt;$E14+$F14,SUM($J22:AM22),0)</f>
        <v>0</v>
      </c>
      <c r="AN30" s="146">
        <f>IF(AN$9&lt;$E14+$F14,SUM($J22:AN22),0)</f>
        <v>0</v>
      </c>
    </row>
    <row r="31" spans="2:40" s="5" customFormat="1" ht="18">
      <c r="C31" s="5" t="str">
        <v>Augmentation 3 name</v>
      </c>
      <c r="H31" s="145" t="str">
        <f>baseyear</f>
        <v>FY$24</v>
      </c>
      <c r="J31" s="146">
        <f>IF(J$9&lt;$E15+$F15,SUM($J23:J23),0)</f>
        <v>0</v>
      </c>
      <c r="K31" s="146">
        <f>IF(K$9&lt;$E15+$F15,SUM($J23:K23),0)</f>
        <v>0</v>
      </c>
      <c r="L31" s="146">
        <f>IF(L$9&lt;$E15+$F15,SUM($J23:L23),0)</f>
        <v>0</v>
      </c>
      <c r="M31" s="146">
        <f>IF(M$9&lt;$E15+$F15,SUM($J23:M23),0)</f>
        <v>0</v>
      </c>
      <c r="N31" s="146">
        <f>IF(N$9&lt;$E15+$F15,SUM($J23:N23),0)</f>
        <v>0</v>
      </c>
      <c r="O31" s="146">
        <f>IF(O$9&lt;$E15+$F15,SUM($J23:O23),0)</f>
        <v>0</v>
      </c>
      <c r="P31" s="146">
        <f>IF(P$9&lt;$E15+$F15,SUM($J23:P23),0)</f>
        <v>0</v>
      </c>
      <c r="Q31" s="146">
        <f>IF(Q$9&lt;$E15+$F15,SUM($J23:Q23),0)</f>
        <v>0</v>
      </c>
      <c r="R31" s="146">
        <f>IF(R$9&lt;$E15+$F15,SUM($J23:R23),0)</f>
        <v>0</v>
      </c>
      <c r="S31" s="146">
        <f>IF(S$9&lt;$E15+$F15,SUM($J23:S23),0)</f>
        <v>0</v>
      </c>
      <c r="T31" s="146">
        <f>IF(T$9&lt;$E15+$F15,SUM($J23:T23),0)</f>
        <v>0</v>
      </c>
      <c r="U31" s="146">
        <f>IF(U$9&lt;$E15+$F15,SUM($J23:U23),0)</f>
        <v>0</v>
      </c>
      <c r="V31" s="146">
        <f>IF(V$9&lt;$E15+$F15,SUM($J23:V23),0)</f>
        <v>0</v>
      </c>
      <c r="W31" s="146">
        <f>IF(W$9&lt;$E15+$F15,SUM($J23:W23),0)</f>
        <v>0</v>
      </c>
      <c r="X31" s="146">
        <f>IF(X$9&lt;$E15+$F15,SUM($J23:X23),0)</f>
        <v>0</v>
      </c>
      <c r="Y31" s="146">
        <f>IF(Y$9&lt;$E15+$F15,SUM($J23:Y23),0)</f>
        <v>0</v>
      </c>
      <c r="Z31" s="146">
        <f>IF(Z$9&lt;$E15+$F15,SUM($J23:Z23),0)</f>
        <v>0</v>
      </c>
      <c r="AA31" s="146">
        <f>IF(AA$9&lt;$E15+$F15,SUM($J23:AA23),0)</f>
        <v>0</v>
      </c>
      <c r="AB31" s="146">
        <f>IF(AB$9&lt;$E15+$F15,SUM($J23:AB23),0)</f>
        <v>0</v>
      </c>
      <c r="AC31" s="146">
        <f>IF(AC$9&lt;$E15+$F15,SUM($J23:AC23),0)</f>
        <v>0</v>
      </c>
      <c r="AD31" s="146">
        <f>IF(AD$9&lt;$E15+$F15,SUM($J23:AD23),0)</f>
        <v>0</v>
      </c>
      <c r="AE31" s="146">
        <f>IF(AE$9&lt;$E15+$F15,SUM($J23:AE23),0)</f>
        <v>0</v>
      </c>
      <c r="AF31" s="146">
        <f>IF(AF$9&lt;$E15+$F15,SUM($J23:AF23),0)</f>
        <v>0</v>
      </c>
      <c r="AG31" s="146">
        <f>IF(AG$9&lt;$E15+$F15,SUM($J23:AG23),0)</f>
        <v>0</v>
      </c>
      <c r="AH31" s="146">
        <f>IF(AH$9&lt;$E15+$F15,SUM($J23:AH23),0)</f>
        <v>0</v>
      </c>
      <c r="AI31" s="146">
        <f>IF(AI$9&lt;$E15+$F15,SUM($J23:AI23),0)</f>
        <v>0</v>
      </c>
      <c r="AJ31" s="146">
        <f>IF(AJ$9&lt;$E15+$F15,SUM($J23:AJ23),0)</f>
        <v>0</v>
      </c>
      <c r="AK31" s="146">
        <f>IF(AK$9&lt;$E15+$F15,SUM($J23:AK23),0)</f>
        <v>0</v>
      </c>
      <c r="AL31" s="146">
        <f>IF(AL$9&lt;$E15+$F15,SUM($J23:AL23),0)</f>
        <v>0</v>
      </c>
      <c r="AM31" s="146">
        <f>IF(AM$9&lt;$E15+$F15,SUM($J23:AM23),0)</f>
        <v>0</v>
      </c>
      <c r="AN31" s="146">
        <f>IF(AN$9&lt;$E15+$F15,SUM($J23:AN23),0)</f>
        <v>0</v>
      </c>
    </row>
    <row r="32" spans="2:40" s="5" customFormat="1" ht="18">
      <c r="C32" s="5" t="str">
        <v>Augmentation 4 name</v>
      </c>
      <c r="H32" s="145" t="str">
        <f>baseyear</f>
        <v>FY$24</v>
      </c>
      <c r="J32" s="146">
        <f>IF(J$9&lt;$E16+$F16,SUM($J24:J24),0)</f>
        <v>0</v>
      </c>
      <c r="K32" s="146">
        <f>IF(K$9&lt;$E16+$F16,SUM($J24:K24),0)</f>
        <v>0</v>
      </c>
      <c r="L32" s="146">
        <f>IF(L$9&lt;$E16+$F16,SUM($J24:L24),0)</f>
        <v>0</v>
      </c>
      <c r="M32" s="146">
        <f>IF(M$9&lt;$E16+$F16,SUM($J24:M24),0)</f>
        <v>0</v>
      </c>
      <c r="N32" s="146">
        <f>IF(N$9&lt;$E16+$F16,SUM($J24:N24),0)</f>
        <v>0</v>
      </c>
      <c r="O32" s="146">
        <f>IF(O$9&lt;$E16+$F16,SUM($J24:O24),0)</f>
        <v>0</v>
      </c>
      <c r="P32" s="146">
        <f>IF(P$9&lt;$E16+$F16,SUM($J24:P24),0)</f>
        <v>0</v>
      </c>
      <c r="Q32" s="146">
        <f>IF(Q$9&lt;$E16+$F16,SUM($J24:Q24),0)</f>
        <v>0</v>
      </c>
      <c r="R32" s="146">
        <f>IF(R$9&lt;$E16+$F16,SUM($J24:R24),0)</f>
        <v>0</v>
      </c>
      <c r="S32" s="146">
        <f>IF(S$9&lt;$E16+$F16,SUM($J24:S24),0)</f>
        <v>0</v>
      </c>
      <c r="T32" s="146">
        <f>IF(T$9&lt;$E16+$F16,SUM($J24:T24),0)</f>
        <v>0</v>
      </c>
      <c r="U32" s="146">
        <f>IF(U$9&lt;$E16+$F16,SUM($J24:U24),0)</f>
        <v>0</v>
      </c>
      <c r="V32" s="146">
        <f>IF(V$9&lt;$E16+$F16,SUM($J24:V24),0)</f>
        <v>0</v>
      </c>
      <c r="W32" s="146">
        <f>IF(W$9&lt;$E16+$F16,SUM($J24:W24),0)</f>
        <v>0</v>
      </c>
      <c r="X32" s="146">
        <f>IF(X$9&lt;$E16+$F16,SUM($J24:X24),0)</f>
        <v>0</v>
      </c>
      <c r="Y32" s="146">
        <f>IF(Y$9&lt;$E16+$F16,SUM($J24:Y24),0)</f>
        <v>0</v>
      </c>
      <c r="Z32" s="146">
        <f>IF(Z$9&lt;$E16+$F16,SUM($J24:Z24),0)</f>
        <v>0</v>
      </c>
      <c r="AA32" s="146">
        <f>IF(AA$9&lt;$E16+$F16,SUM($J24:AA24),0)</f>
        <v>0</v>
      </c>
      <c r="AB32" s="146">
        <f>IF(AB$9&lt;$E16+$F16,SUM($J24:AB24),0)</f>
        <v>0</v>
      </c>
      <c r="AC32" s="146">
        <f>IF(AC$9&lt;$E16+$F16,SUM($J24:AC24),0)</f>
        <v>0</v>
      </c>
      <c r="AD32" s="146">
        <f>IF(AD$9&lt;$E16+$F16,SUM($J24:AD24),0)</f>
        <v>0</v>
      </c>
      <c r="AE32" s="146">
        <f>IF(AE$9&lt;$E16+$F16,SUM($J24:AE24),0)</f>
        <v>0</v>
      </c>
      <c r="AF32" s="146">
        <f>IF(AF$9&lt;$E16+$F16,SUM($J24:AF24),0)</f>
        <v>0</v>
      </c>
      <c r="AG32" s="146">
        <f>IF(AG$9&lt;$E16+$F16,SUM($J24:AG24),0)</f>
        <v>0</v>
      </c>
      <c r="AH32" s="146">
        <f>IF(AH$9&lt;$E16+$F16,SUM($J24:AH24),0)</f>
        <v>0</v>
      </c>
      <c r="AI32" s="146">
        <f>IF(AI$9&lt;$E16+$F16,SUM($J24:AI24),0)</f>
        <v>0</v>
      </c>
      <c r="AJ32" s="146">
        <f>IF(AJ$9&lt;$E16+$F16,SUM($J24:AJ24),0)</f>
        <v>0</v>
      </c>
      <c r="AK32" s="146">
        <f>IF(AK$9&lt;$E16+$F16,SUM($J24:AK24),0)</f>
        <v>0</v>
      </c>
      <c r="AL32" s="146">
        <f>IF(AL$9&lt;$E16+$F16,SUM($J24:AL24),0)</f>
        <v>0</v>
      </c>
      <c r="AM32" s="146">
        <f>IF(AM$9&lt;$E16+$F16,SUM($J24:AM24),0)</f>
        <v>0</v>
      </c>
      <c r="AN32" s="146">
        <f>IF(AN$9&lt;$E16+$F16,SUM($J24:AN24),0)</f>
        <v>0</v>
      </c>
    </row>
    <row r="33" spans="1:52" s="5" customFormat="1" ht="18">
      <c r="C33" s="5" t="str">
        <v>Augmentation 5 name</v>
      </c>
      <c r="H33" s="145" t="str">
        <f>baseyear</f>
        <v>FY$24</v>
      </c>
      <c r="J33" s="146">
        <f>IF(J$9&lt;$E17+$F17,SUM($J25:J25),0)</f>
        <v>0</v>
      </c>
      <c r="K33" s="146">
        <f>IF(K$9&lt;$E17+$F17,SUM($J25:K25),0)</f>
        <v>0</v>
      </c>
      <c r="L33" s="146">
        <f>IF(L$9&lt;$E17+$F17,SUM($J25:L25),0)</f>
        <v>0</v>
      </c>
      <c r="M33" s="146">
        <f>IF(M$9&lt;$E17+$F17,SUM($J25:M25),0)</f>
        <v>0</v>
      </c>
      <c r="N33" s="146">
        <f>IF(N$9&lt;$E17+$F17,SUM($J25:N25),0)</f>
        <v>0</v>
      </c>
      <c r="O33" s="146">
        <f>IF(O$9&lt;$E17+$F17,SUM($J25:O25),0)</f>
        <v>0</v>
      </c>
      <c r="P33" s="146">
        <f>IF(P$9&lt;$E17+$F17,SUM($J25:P25),0)</f>
        <v>0</v>
      </c>
      <c r="Q33" s="146">
        <f>IF(Q$9&lt;$E17+$F17,SUM($J25:Q25),0)</f>
        <v>0</v>
      </c>
      <c r="R33" s="146">
        <f>IF(R$9&lt;$E17+$F17,SUM($J25:R25),0)</f>
        <v>0</v>
      </c>
      <c r="S33" s="146">
        <f>IF(S$9&lt;$E17+$F17,SUM($J25:S25),0)</f>
        <v>0</v>
      </c>
      <c r="T33" s="146">
        <f>IF(T$9&lt;$E17+$F17,SUM($J25:T25),0)</f>
        <v>0</v>
      </c>
      <c r="U33" s="146">
        <f>IF(U$9&lt;$E17+$F17,SUM($J25:U25),0)</f>
        <v>0</v>
      </c>
      <c r="V33" s="146">
        <f>IF(V$9&lt;$E17+$F17,SUM($J25:V25),0)</f>
        <v>0</v>
      </c>
      <c r="W33" s="146">
        <f>IF(W$9&lt;$E17+$F17,SUM($J25:W25),0)</f>
        <v>0</v>
      </c>
      <c r="X33" s="146">
        <f>IF(X$9&lt;$E17+$F17,SUM($J25:X25),0)</f>
        <v>0</v>
      </c>
      <c r="Y33" s="146">
        <f>IF(Y$9&lt;$E17+$F17,SUM($J25:Y25),0)</f>
        <v>0</v>
      </c>
      <c r="Z33" s="146">
        <f>IF(Z$9&lt;$E17+$F17,SUM($J25:Z25),0)</f>
        <v>0</v>
      </c>
      <c r="AA33" s="146">
        <f>IF(AA$9&lt;$E17+$F17,SUM($J25:AA25),0)</f>
        <v>0</v>
      </c>
      <c r="AB33" s="146">
        <f>IF(AB$9&lt;$E17+$F17,SUM($J25:AB25),0)</f>
        <v>0</v>
      </c>
      <c r="AC33" s="146">
        <f>IF(AC$9&lt;$E17+$F17,SUM($J25:AC25),0)</f>
        <v>0</v>
      </c>
      <c r="AD33" s="146">
        <f>IF(AD$9&lt;$E17+$F17,SUM($J25:AD25),0)</f>
        <v>0</v>
      </c>
      <c r="AE33" s="146">
        <f>IF(AE$9&lt;$E17+$F17,SUM($J25:AE25),0)</f>
        <v>0</v>
      </c>
      <c r="AF33" s="146">
        <f>IF(AF$9&lt;$E17+$F17,SUM($J25:AF25),0)</f>
        <v>0</v>
      </c>
      <c r="AG33" s="146">
        <f>IF(AG$9&lt;$E17+$F17,SUM($J25:AG25),0)</f>
        <v>0</v>
      </c>
      <c r="AH33" s="146">
        <f>IF(AH$9&lt;$E17+$F17,SUM($J25:AH25),0)</f>
        <v>0</v>
      </c>
      <c r="AI33" s="146">
        <f>IF(AI$9&lt;$E17+$F17,SUM($J25:AI25),0)</f>
        <v>0</v>
      </c>
      <c r="AJ33" s="146">
        <f>IF(AJ$9&lt;$E17+$F17,SUM($J25:AJ25),0)</f>
        <v>0</v>
      </c>
      <c r="AK33" s="146">
        <f>IF(AK$9&lt;$E17+$F17,SUM($J25:AK25),0)</f>
        <v>0</v>
      </c>
      <c r="AL33" s="146">
        <f>IF(AL$9&lt;$E17+$F17,SUM($J25:AL25),0)</f>
        <v>0</v>
      </c>
      <c r="AM33" s="146">
        <f>IF(AM$9&lt;$E17+$F17,SUM($J25:AM25),0)</f>
        <v>0</v>
      </c>
      <c r="AN33" s="146">
        <f>IF(AN$9&lt;$E17+$F17,SUM($J25:AN25),0)</f>
        <v>0</v>
      </c>
    </row>
    <row r="34" spans="1:52" s="5" customFormat="1" ht="18">
      <c r="J34" s="84"/>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row>
    <row r="35" spans="1:52" s="5" customFormat="1" ht="32" thickBot="1">
      <c r="A35" s="8"/>
      <c r="B35" s="205" t="s">
        <v>140</v>
      </c>
      <c r="C35" s="205"/>
      <c r="D35" s="205"/>
      <c r="E35" s="205" t="s">
        <v>141</v>
      </c>
      <c r="F35" s="205"/>
      <c r="G35" s="205"/>
      <c r="H35" s="205"/>
      <c r="I35" s="205"/>
      <c r="J35" s="205" t="str">
        <f>J8</f>
        <v>t</v>
      </c>
      <c r="K35" s="205" t="str">
        <f t="shared" ref="K35:AN35" si="8">K8</f>
        <v>t+1</v>
      </c>
      <c r="L35" s="205" t="str">
        <f t="shared" si="8"/>
        <v>t+2</v>
      </c>
      <c r="M35" s="205" t="str">
        <f t="shared" si="8"/>
        <v>t+3</v>
      </c>
      <c r="N35" s="205" t="str">
        <f t="shared" si="8"/>
        <v>t+4</v>
      </c>
      <c r="O35" s="205" t="str">
        <f t="shared" si="8"/>
        <v>t+5</v>
      </c>
      <c r="P35" s="205" t="str">
        <f t="shared" si="8"/>
        <v>t+6</v>
      </c>
      <c r="Q35" s="205" t="str">
        <f t="shared" si="8"/>
        <v>t+7</v>
      </c>
      <c r="R35" s="205" t="str">
        <f t="shared" si="8"/>
        <v>t+8</v>
      </c>
      <c r="S35" s="205" t="str">
        <f t="shared" si="8"/>
        <v>t+9</v>
      </c>
      <c r="T35" s="205" t="str">
        <f t="shared" si="8"/>
        <v>t+10</v>
      </c>
      <c r="U35" s="205" t="str">
        <f t="shared" si="8"/>
        <v>t+11</v>
      </c>
      <c r="V35" s="205" t="str">
        <f t="shared" si="8"/>
        <v>t+12</v>
      </c>
      <c r="W35" s="205" t="str">
        <f t="shared" si="8"/>
        <v>t+13</v>
      </c>
      <c r="X35" s="205" t="str">
        <f t="shared" si="8"/>
        <v>t+14</v>
      </c>
      <c r="Y35" s="205" t="str">
        <f t="shared" si="8"/>
        <v>t+15</v>
      </c>
      <c r="Z35" s="205" t="str">
        <f t="shared" si="8"/>
        <v>t+16</v>
      </c>
      <c r="AA35" s="205" t="str">
        <f t="shared" si="8"/>
        <v>t+17</v>
      </c>
      <c r="AB35" s="205" t="str">
        <f t="shared" si="8"/>
        <v>t+18</v>
      </c>
      <c r="AC35" s="205" t="str">
        <f t="shared" si="8"/>
        <v>t+19</v>
      </c>
      <c r="AD35" s="205" t="str">
        <f t="shared" si="8"/>
        <v>t+20</v>
      </c>
      <c r="AE35" s="205" t="str">
        <f t="shared" si="8"/>
        <v>t+21</v>
      </c>
      <c r="AF35" s="205" t="str">
        <f t="shared" si="8"/>
        <v>t+22</v>
      </c>
      <c r="AG35" s="205" t="str">
        <f t="shared" si="8"/>
        <v>t+23</v>
      </c>
      <c r="AH35" s="205" t="str">
        <f t="shared" si="8"/>
        <v>t+24</v>
      </c>
      <c r="AI35" s="205" t="str">
        <f t="shared" si="8"/>
        <v>t+25</v>
      </c>
      <c r="AJ35" s="205" t="str">
        <f t="shared" si="8"/>
        <v>t+26</v>
      </c>
      <c r="AK35" s="205" t="str">
        <f t="shared" si="8"/>
        <v>t+27</v>
      </c>
      <c r="AL35" s="205" t="str">
        <f t="shared" si="8"/>
        <v>t+28</v>
      </c>
      <c r="AM35" s="205" t="str">
        <f t="shared" si="8"/>
        <v>t+29</v>
      </c>
      <c r="AN35" s="205" t="str">
        <f t="shared" si="8"/>
        <v>t+30</v>
      </c>
      <c r="AO35" s="213"/>
      <c r="AP35" s="204"/>
      <c r="AQ35" s="204"/>
      <c r="AR35" s="204"/>
      <c r="AS35" s="204"/>
      <c r="AT35" s="204"/>
      <c r="AU35" s="204"/>
      <c r="AV35" s="204"/>
      <c r="AW35" s="204"/>
      <c r="AX35" s="204"/>
      <c r="AY35" s="204"/>
      <c r="AZ35" s="204"/>
    </row>
    <row r="36" spans="1:52" ht="17.25" customHeight="1">
      <c r="A36" s="5"/>
      <c r="B36" s="86"/>
      <c r="C36" s="86"/>
      <c r="D36" s="86"/>
      <c r="E36" s="86"/>
      <c r="F36" s="86"/>
      <c r="G36" s="86"/>
      <c r="H36" s="86"/>
      <c r="I36" s="86"/>
      <c r="J36" s="86"/>
      <c r="K36" s="86"/>
      <c r="L36" s="86"/>
      <c r="M36" s="86"/>
      <c r="N36" s="86"/>
      <c r="O36" s="86"/>
      <c r="P36" s="86"/>
      <c r="Q36" s="86"/>
      <c r="R36" s="86"/>
      <c r="S36" s="86"/>
      <c r="T36" s="86"/>
      <c r="U36" s="86"/>
      <c r="V36" s="86"/>
      <c r="W36" s="86"/>
      <c r="X36" s="86"/>
      <c r="Y36" s="86"/>
      <c r="Z36" s="86"/>
      <c r="AA36" s="86"/>
      <c r="AB36" s="86"/>
      <c r="AC36" s="86"/>
      <c r="AD36" s="86"/>
      <c r="AE36" s="86"/>
      <c r="AF36" s="86"/>
      <c r="AG36" s="86"/>
      <c r="AH36" s="86"/>
      <c r="AI36" s="86"/>
      <c r="AJ36" s="86"/>
      <c r="AK36" s="86"/>
      <c r="AL36" s="86"/>
      <c r="AM36" s="86"/>
      <c r="AN36" s="86"/>
    </row>
    <row r="37" spans="1:52" s="81" customFormat="1" ht="21.75" customHeight="1">
      <c r="B37" s="81" t="s">
        <v>142</v>
      </c>
      <c r="H37" s="82"/>
    </row>
    <row r="38" spans="1:52" s="81" customFormat="1" ht="22">
      <c r="H38" s="82"/>
    </row>
    <row r="39" spans="1:52" ht="18">
      <c r="C39" s="35" t="str" cm="1">
        <f t="array" ref="C39:C43">augnames</f>
        <v>Augmentation 1 name</v>
      </c>
      <c r="H39" s="145" t="str">
        <f>baseyear</f>
        <v>FY$24</v>
      </c>
      <c r="J39" s="146">
        <f>INDEX(baselineopex,MATCH($C39,augnames,0),MATCH(J$8,tplus,0))*(1+costsensitivity)</f>
        <v>0</v>
      </c>
      <c r="K39" s="146">
        <f t="shared" ref="J39:Y43" si="9">INDEX(baselineopex,MATCH($C39,augnames,0),MATCH(K$8,tplus,0))*(1+costsensitivity)</f>
        <v>0</v>
      </c>
      <c r="L39" s="146">
        <f t="shared" si="9"/>
        <v>0</v>
      </c>
      <c r="M39" s="146">
        <f t="shared" si="9"/>
        <v>0</v>
      </c>
      <c r="N39" s="146">
        <f t="shared" si="9"/>
        <v>0</v>
      </c>
      <c r="O39" s="146">
        <f t="shared" si="9"/>
        <v>0</v>
      </c>
      <c r="P39" s="146">
        <f t="shared" si="9"/>
        <v>0</v>
      </c>
      <c r="Q39" s="146">
        <f t="shared" si="9"/>
        <v>0</v>
      </c>
      <c r="R39" s="146">
        <f t="shared" si="9"/>
        <v>0</v>
      </c>
      <c r="S39" s="146">
        <f t="shared" si="9"/>
        <v>0</v>
      </c>
      <c r="T39" s="146">
        <f t="shared" si="9"/>
        <v>0</v>
      </c>
      <c r="U39" s="146">
        <f t="shared" si="9"/>
        <v>0</v>
      </c>
      <c r="V39" s="146">
        <f t="shared" si="9"/>
        <v>0</v>
      </c>
      <c r="W39" s="146">
        <f t="shared" si="9"/>
        <v>0</v>
      </c>
      <c r="X39" s="146">
        <f t="shared" si="9"/>
        <v>0</v>
      </c>
      <c r="Y39" s="146">
        <f t="shared" si="9"/>
        <v>0</v>
      </c>
      <c r="Z39" s="146">
        <f t="shared" ref="Z39:AN39" si="10">INDEX(baselineopex,MATCH($C39,augnames,0),MATCH(Z$8,tplus,0))*(1+costsensitivity)</f>
        <v>0</v>
      </c>
      <c r="AA39" s="146">
        <f t="shared" si="10"/>
        <v>0</v>
      </c>
      <c r="AB39" s="146">
        <f t="shared" si="10"/>
        <v>0</v>
      </c>
      <c r="AC39" s="146">
        <f t="shared" si="10"/>
        <v>0</v>
      </c>
      <c r="AD39" s="146">
        <f t="shared" si="10"/>
        <v>0</v>
      </c>
      <c r="AE39" s="146">
        <f t="shared" si="10"/>
        <v>0</v>
      </c>
      <c r="AF39" s="146">
        <f t="shared" si="10"/>
        <v>0</v>
      </c>
      <c r="AG39" s="146">
        <f t="shared" si="10"/>
        <v>0</v>
      </c>
      <c r="AH39" s="146">
        <f t="shared" si="10"/>
        <v>0</v>
      </c>
      <c r="AI39" s="146">
        <f t="shared" si="10"/>
        <v>0</v>
      </c>
      <c r="AJ39" s="146">
        <f t="shared" si="10"/>
        <v>0</v>
      </c>
      <c r="AK39" s="146">
        <f t="shared" si="10"/>
        <v>0</v>
      </c>
      <c r="AL39" s="146">
        <f t="shared" si="10"/>
        <v>0</v>
      </c>
      <c r="AM39" s="146">
        <f t="shared" si="10"/>
        <v>0</v>
      </c>
      <c r="AN39" s="146">
        <f t="shared" si="10"/>
        <v>0</v>
      </c>
    </row>
    <row r="40" spans="1:52" ht="18">
      <c r="C40" s="35" t="str">
        <v>Augmentation 2 name</v>
      </c>
      <c r="H40" s="145" t="str">
        <f>baseyear</f>
        <v>FY$24</v>
      </c>
      <c r="J40" s="146">
        <f t="shared" si="9"/>
        <v>0</v>
      </c>
      <c r="K40" s="146">
        <f t="shared" si="9"/>
        <v>0</v>
      </c>
      <c r="L40" s="146">
        <f t="shared" si="9"/>
        <v>0</v>
      </c>
      <c r="M40" s="146">
        <f t="shared" si="9"/>
        <v>0</v>
      </c>
      <c r="N40" s="146">
        <f t="shared" si="9"/>
        <v>0</v>
      </c>
      <c r="O40" s="146">
        <f t="shared" si="9"/>
        <v>0</v>
      </c>
      <c r="P40" s="146">
        <f t="shared" ref="P40:Y43" si="11">INDEX(baselineopex,MATCH($C40,augnames,0),MATCH(P$8,tplus,0))*(1+costsensitivity)</f>
        <v>0</v>
      </c>
      <c r="Q40" s="146">
        <f t="shared" si="11"/>
        <v>0</v>
      </c>
      <c r="R40" s="146">
        <f t="shared" si="11"/>
        <v>0</v>
      </c>
      <c r="S40" s="146">
        <f t="shared" si="11"/>
        <v>0</v>
      </c>
      <c r="T40" s="146">
        <f t="shared" si="11"/>
        <v>0</v>
      </c>
      <c r="U40" s="146">
        <f t="shared" si="11"/>
        <v>0</v>
      </c>
      <c r="V40" s="146">
        <f t="shared" si="11"/>
        <v>0</v>
      </c>
      <c r="W40" s="146">
        <f t="shared" si="11"/>
        <v>0</v>
      </c>
      <c r="X40" s="146">
        <f t="shared" si="11"/>
        <v>0</v>
      </c>
      <c r="Y40" s="146">
        <f t="shared" si="11"/>
        <v>0</v>
      </c>
      <c r="Z40" s="146">
        <f t="shared" ref="Z40:AN43" si="12">INDEX(baselineopex,MATCH($C40,augnames,0),MATCH(Z$8,tplus,0))*(1+costsensitivity)</f>
        <v>0</v>
      </c>
      <c r="AA40" s="146">
        <f t="shared" si="12"/>
        <v>0</v>
      </c>
      <c r="AB40" s="146">
        <f t="shared" si="12"/>
        <v>0</v>
      </c>
      <c r="AC40" s="146">
        <f t="shared" si="12"/>
        <v>0</v>
      </c>
      <c r="AD40" s="146">
        <f t="shared" si="12"/>
        <v>0</v>
      </c>
      <c r="AE40" s="146">
        <f t="shared" si="12"/>
        <v>0</v>
      </c>
      <c r="AF40" s="146">
        <f t="shared" si="12"/>
        <v>0</v>
      </c>
      <c r="AG40" s="146">
        <f t="shared" si="12"/>
        <v>0</v>
      </c>
      <c r="AH40" s="146">
        <f t="shared" si="12"/>
        <v>0</v>
      </c>
      <c r="AI40" s="146">
        <f t="shared" si="12"/>
        <v>0</v>
      </c>
      <c r="AJ40" s="146">
        <f t="shared" si="12"/>
        <v>0</v>
      </c>
      <c r="AK40" s="146">
        <f t="shared" si="12"/>
        <v>0</v>
      </c>
      <c r="AL40" s="146">
        <f t="shared" si="12"/>
        <v>0</v>
      </c>
      <c r="AM40" s="146">
        <f t="shared" si="12"/>
        <v>0</v>
      </c>
      <c r="AN40" s="146">
        <f t="shared" si="12"/>
        <v>0</v>
      </c>
    </row>
    <row r="41" spans="1:52" ht="18">
      <c r="C41" s="35" t="str">
        <v>Augmentation 3 name</v>
      </c>
      <c r="H41" s="145" t="str">
        <f>baseyear</f>
        <v>FY$24</v>
      </c>
      <c r="J41" s="146">
        <f t="shared" si="9"/>
        <v>0</v>
      </c>
      <c r="K41" s="146">
        <f t="shared" si="9"/>
        <v>0</v>
      </c>
      <c r="L41" s="146">
        <f t="shared" si="9"/>
        <v>0</v>
      </c>
      <c r="M41" s="146">
        <f t="shared" si="9"/>
        <v>0</v>
      </c>
      <c r="N41" s="146">
        <f t="shared" si="9"/>
        <v>0</v>
      </c>
      <c r="O41" s="146">
        <f t="shared" si="9"/>
        <v>0</v>
      </c>
      <c r="P41" s="146">
        <f t="shared" si="11"/>
        <v>0</v>
      </c>
      <c r="Q41" s="146">
        <f t="shared" si="11"/>
        <v>0</v>
      </c>
      <c r="R41" s="146">
        <f t="shared" si="11"/>
        <v>0</v>
      </c>
      <c r="S41" s="146">
        <f t="shared" si="11"/>
        <v>0</v>
      </c>
      <c r="T41" s="146">
        <f t="shared" si="11"/>
        <v>0</v>
      </c>
      <c r="U41" s="146">
        <f t="shared" si="11"/>
        <v>0</v>
      </c>
      <c r="V41" s="146">
        <f t="shared" si="11"/>
        <v>0</v>
      </c>
      <c r="W41" s="146">
        <f t="shared" si="11"/>
        <v>0</v>
      </c>
      <c r="X41" s="146">
        <f t="shared" si="11"/>
        <v>0</v>
      </c>
      <c r="Y41" s="146">
        <f t="shared" si="11"/>
        <v>0</v>
      </c>
      <c r="Z41" s="146">
        <f t="shared" si="12"/>
        <v>0</v>
      </c>
      <c r="AA41" s="146">
        <f t="shared" si="12"/>
        <v>0</v>
      </c>
      <c r="AB41" s="146">
        <f t="shared" si="12"/>
        <v>0</v>
      </c>
      <c r="AC41" s="146">
        <f t="shared" si="12"/>
        <v>0</v>
      </c>
      <c r="AD41" s="146">
        <f t="shared" si="12"/>
        <v>0</v>
      </c>
      <c r="AE41" s="146">
        <f t="shared" si="12"/>
        <v>0</v>
      </c>
      <c r="AF41" s="146">
        <f t="shared" si="12"/>
        <v>0</v>
      </c>
      <c r="AG41" s="146">
        <f t="shared" si="12"/>
        <v>0</v>
      </c>
      <c r="AH41" s="146">
        <f t="shared" si="12"/>
        <v>0</v>
      </c>
      <c r="AI41" s="146">
        <f t="shared" si="12"/>
        <v>0</v>
      </c>
      <c r="AJ41" s="146">
        <f t="shared" si="12"/>
        <v>0</v>
      </c>
      <c r="AK41" s="146">
        <f t="shared" si="12"/>
        <v>0</v>
      </c>
      <c r="AL41" s="146">
        <f t="shared" si="12"/>
        <v>0</v>
      </c>
      <c r="AM41" s="146">
        <f t="shared" si="12"/>
        <v>0</v>
      </c>
      <c r="AN41" s="146">
        <f t="shared" si="12"/>
        <v>0</v>
      </c>
    </row>
    <row r="42" spans="1:52" ht="18">
      <c r="C42" s="35" t="str">
        <v>Augmentation 4 name</v>
      </c>
      <c r="H42" s="145" t="str">
        <f>baseyear</f>
        <v>FY$24</v>
      </c>
      <c r="J42" s="146">
        <f t="shared" si="9"/>
        <v>0</v>
      </c>
      <c r="K42" s="146">
        <f t="shared" si="9"/>
        <v>0</v>
      </c>
      <c r="L42" s="146">
        <f t="shared" si="9"/>
        <v>0</v>
      </c>
      <c r="M42" s="146">
        <f t="shared" si="9"/>
        <v>0</v>
      </c>
      <c r="N42" s="146">
        <f t="shared" si="9"/>
        <v>0</v>
      </c>
      <c r="O42" s="146">
        <f t="shared" si="9"/>
        <v>0</v>
      </c>
      <c r="P42" s="146">
        <f t="shared" si="11"/>
        <v>0</v>
      </c>
      <c r="Q42" s="146">
        <f t="shared" si="11"/>
        <v>0</v>
      </c>
      <c r="R42" s="146">
        <f t="shared" si="11"/>
        <v>0</v>
      </c>
      <c r="S42" s="146">
        <f t="shared" si="11"/>
        <v>0</v>
      </c>
      <c r="T42" s="146">
        <f t="shared" si="11"/>
        <v>0</v>
      </c>
      <c r="U42" s="146">
        <f t="shared" si="11"/>
        <v>0</v>
      </c>
      <c r="V42" s="146">
        <f t="shared" si="11"/>
        <v>0</v>
      </c>
      <c r="W42" s="146">
        <f t="shared" si="11"/>
        <v>0</v>
      </c>
      <c r="X42" s="146">
        <f t="shared" si="11"/>
        <v>0</v>
      </c>
      <c r="Y42" s="146">
        <f t="shared" si="11"/>
        <v>0</v>
      </c>
      <c r="Z42" s="146">
        <f t="shared" si="12"/>
        <v>0</v>
      </c>
      <c r="AA42" s="146">
        <f t="shared" si="12"/>
        <v>0</v>
      </c>
      <c r="AB42" s="146">
        <f t="shared" si="12"/>
        <v>0</v>
      </c>
      <c r="AC42" s="146">
        <f t="shared" si="12"/>
        <v>0</v>
      </c>
      <c r="AD42" s="146">
        <f t="shared" si="12"/>
        <v>0</v>
      </c>
      <c r="AE42" s="146">
        <f t="shared" si="12"/>
        <v>0</v>
      </c>
      <c r="AF42" s="146">
        <f t="shared" si="12"/>
        <v>0</v>
      </c>
      <c r="AG42" s="146">
        <f t="shared" si="12"/>
        <v>0</v>
      </c>
      <c r="AH42" s="146">
        <f t="shared" si="12"/>
        <v>0</v>
      </c>
      <c r="AI42" s="146">
        <f t="shared" si="12"/>
        <v>0</v>
      </c>
      <c r="AJ42" s="146">
        <f t="shared" si="12"/>
        <v>0</v>
      </c>
      <c r="AK42" s="146">
        <f t="shared" si="12"/>
        <v>0</v>
      </c>
      <c r="AL42" s="146">
        <f t="shared" si="12"/>
        <v>0</v>
      </c>
      <c r="AM42" s="146">
        <f t="shared" si="12"/>
        <v>0</v>
      </c>
      <c r="AN42" s="146">
        <f t="shared" si="12"/>
        <v>0</v>
      </c>
    </row>
    <row r="43" spans="1:52" ht="18">
      <c r="C43" s="35" t="str">
        <v>Augmentation 5 name</v>
      </c>
      <c r="H43" s="145" t="str">
        <f>baseyear</f>
        <v>FY$24</v>
      </c>
      <c r="J43" s="146">
        <f t="shared" si="9"/>
        <v>0</v>
      </c>
      <c r="K43" s="146">
        <f t="shared" si="9"/>
        <v>0</v>
      </c>
      <c r="L43" s="146">
        <f t="shared" si="9"/>
        <v>0</v>
      </c>
      <c r="M43" s="146">
        <f t="shared" si="9"/>
        <v>0</v>
      </c>
      <c r="N43" s="146">
        <f t="shared" si="9"/>
        <v>0</v>
      </c>
      <c r="O43" s="146">
        <f t="shared" si="9"/>
        <v>0</v>
      </c>
      <c r="P43" s="146">
        <f t="shared" si="11"/>
        <v>0</v>
      </c>
      <c r="Q43" s="146">
        <f t="shared" si="11"/>
        <v>0</v>
      </c>
      <c r="R43" s="146">
        <f t="shared" si="11"/>
        <v>0</v>
      </c>
      <c r="S43" s="146">
        <f t="shared" si="11"/>
        <v>0</v>
      </c>
      <c r="T43" s="146">
        <f t="shared" si="11"/>
        <v>0</v>
      </c>
      <c r="U43" s="146">
        <f t="shared" si="11"/>
        <v>0</v>
      </c>
      <c r="V43" s="146">
        <f t="shared" si="11"/>
        <v>0</v>
      </c>
      <c r="W43" s="146">
        <f t="shared" si="11"/>
        <v>0</v>
      </c>
      <c r="X43" s="146">
        <f t="shared" si="11"/>
        <v>0</v>
      </c>
      <c r="Y43" s="146">
        <f t="shared" si="11"/>
        <v>0</v>
      </c>
      <c r="Z43" s="146">
        <f t="shared" si="12"/>
        <v>0</v>
      </c>
      <c r="AA43" s="146">
        <f t="shared" si="12"/>
        <v>0</v>
      </c>
      <c r="AB43" s="146">
        <f t="shared" si="12"/>
        <v>0</v>
      </c>
      <c r="AC43" s="146">
        <f t="shared" si="12"/>
        <v>0</v>
      </c>
      <c r="AD43" s="146">
        <f t="shared" si="12"/>
        <v>0</v>
      </c>
      <c r="AE43" s="146">
        <f t="shared" si="12"/>
        <v>0</v>
      </c>
      <c r="AF43" s="146">
        <f t="shared" si="12"/>
        <v>0</v>
      </c>
      <c r="AG43" s="146">
        <f t="shared" si="12"/>
        <v>0</v>
      </c>
      <c r="AH43" s="146">
        <f t="shared" si="12"/>
        <v>0</v>
      </c>
      <c r="AI43" s="146">
        <f t="shared" si="12"/>
        <v>0</v>
      </c>
      <c r="AJ43" s="146">
        <f t="shared" si="12"/>
        <v>0</v>
      </c>
      <c r="AK43" s="146">
        <f t="shared" si="12"/>
        <v>0</v>
      </c>
      <c r="AL43" s="146">
        <f t="shared" si="12"/>
        <v>0</v>
      </c>
      <c r="AM43" s="146">
        <f t="shared" si="12"/>
        <v>0</v>
      </c>
      <c r="AN43" s="146">
        <f t="shared" si="12"/>
        <v>0</v>
      </c>
    </row>
  </sheetData>
  <phoneticPr fontId="32"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1B854-F241-4C67-AEFB-84D06CC2DD9D}">
  <sheetPr>
    <tabColor theme="6"/>
  </sheetPr>
  <dimension ref="A1:BC91"/>
  <sheetViews>
    <sheetView showGridLines="0" topLeftCell="A78" zoomScale="70" zoomScaleNormal="70" workbookViewId="0">
      <selection activeCell="B21" sqref="B21:AZ21"/>
    </sheetView>
  </sheetViews>
  <sheetFormatPr defaultColWidth="8.84375" defaultRowHeight="18"/>
  <cols>
    <col min="1" max="1" width="8.84375" style="5" customWidth="1"/>
    <col min="2" max="2" width="8.3046875" style="5" customWidth="1"/>
    <col min="3" max="3" width="41.3046875" style="5" customWidth="1"/>
    <col min="4" max="4" width="11.23046875" style="5" customWidth="1"/>
    <col min="5" max="5" width="9" style="5" customWidth="1"/>
    <col min="6" max="6" width="8.3046875" style="5" customWidth="1"/>
    <col min="7" max="7" width="14.84375" style="5" customWidth="1"/>
    <col min="8" max="8" width="19.84375" style="5" customWidth="1"/>
    <col min="9" max="9" width="14.3046875" style="5" bestFit="1" customWidth="1"/>
    <col min="10" max="10" width="18.23046875" style="5" bestFit="1" customWidth="1"/>
    <col min="11" max="11" width="14.69140625" style="5" bestFit="1" customWidth="1"/>
    <col min="12" max="13" width="10.3046875" style="5" bestFit="1" customWidth="1"/>
    <col min="14" max="14" width="14.69140625" style="5" customWidth="1"/>
    <col min="15" max="38" width="10.3046875" style="5" bestFit="1" customWidth="1"/>
    <col min="39" max="51" width="10.07421875" style="5" bestFit="1" customWidth="1"/>
    <col min="52" max="52" width="10.07421875" style="5" customWidth="1"/>
    <col min="53" max="16384" width="8.84375" style="5"/>
  </cols>
  <sheetData>
    <row r="1" spans="1:54" ht="31.5">
      <c r="A1" s="1"/>
      <c r="B1" s="143" t="s">
        <v>0</v>
      </c>
      <c r="C1" s="2"/>
      <c r="D1" s="3"/>
      <c r="E1" s="3"/>
      <c r="F1" s="3"/>
      <c r="G1" s="3"/>
      <c r="H1" s="3"/>
      <c r="I1" s="3"/>
      <c r="J1" s="1"/>
      <c r="K1" s="3"/>
      <c r="L1" s="3"/>
      <c r="M1" s="3"/>
      <c r="N1" s="3"/>
      <c r="O1" s="3"/>
      <c r="P1" s="3"/>
      <c r="Q1" s="3"/>
      <c r="R1" s="3"/>
      <c r="S1" s="3"/>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row>
    <row r="2" spans="1:54" ht="25.5">
      <c r="A2" s="6"/>
      <c r="B2" s="7" t="s">
        <v>143</v>
      </c>
      <c r="C2" s="7"/>
      <c r="D2" s="6"/>
      <c r="E2" s="6"/>
      <c r="F2" s="6"/>
      <c r="G2" s="6"/>
      <c r="H2" s="6"/>
      <c r="I2" s="6"/>
      <c r="J2" s="6"/>
      <c r="K2" s="6"/>
      <c r="L2" s="6"/>
      <c r="M2" s="6"/>
      <c r="N2" s="6"/>
      <c r="O2" s="6"/>
      <c r="P2" s="6"/>
      <c r="Q2" s="6"/>
      <c r="R2" s="6"/>
      <c r="S2" s="6"/>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row>
    <row r="3" spans="1:54">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row>
    <row r="4" spans="1:54">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row>
    <row r="5" spans="1:54">
      <c r="A5" s="8"/>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row>
    <row r="6" spans="1:54">
      <c r="A6" s="8"/>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row>
    <row r="7" spans="1:54">
      <c r="A7" s="8"/>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row>
    <row r="8" spans="1:54" ht="63.5" thickBot="1">
      <c r="A8" s="8"/>
      <c r="B8" s="205" t="s">
        <v>143</v>
      </c>
      <c r="C8" s="205"/>
      <c r="D8" s="205" t="s">
        <v>58</v>
      </c>
      <c r="E8" s="205" t="s">
        <v>144</v>
      </c>
      <c r="F8" s="205"/>
      <c r="G8" s="205"/>
      <c r="H8" s="216" t="s">
        <v>145</v>
      </c>
      <c r="I8" s="205" t="s">
        <v>146</v>
      </c>
      <c r="J8" s="205" t="s">
        <v>147</v>
      </c>
      <c r="K8" s="205" t="s">
        <v>148</v>
      </c>
      <c r="L8" s="205"/>
      <c r="M8" s="205"/>
      <c r="N8" s="205" t="s">
        <v>149</v>
      </c>
      <c r="O8" s="206"/>
      <c r="P8" s="206"/>
      <c r="Q8" s="206"/>
      <c r="R8" s="206"/>
      <c r="S8" s="206"/>
      <c r="T8" s="206"/>
      <c r="U8" s="206"/>
      <c r="V8" s="206"/>
      <c r="W8" s="206"/>
      <c r="X8" s="206"/>
      <c r="Y8" s="206"/>
      <c r="Z8" s="206"/>
      <c r="AA8" s="206"/>
      <c r="AB8" s="206"/>
      <c r="AC8" s="206"/>
      <c r="AD8" s="206"/>
      <c r="AE8" s="206"/>
      <c r="AF8" s="206"/>
      <c r="AG8" s="206"/>
      <c r="AH8" s="206"/>
      <c r="AI8" s="206"/>
      <c r="AJ8" s="206"/>
      <c r="AK8" s="206"/>
      <c r="AL8" s="206"/>
      <c r="AM8" s="206"/>
      <c r="AN8" s="206"/>
      <c r="AO8" s="206"/>
      <c r="AP8" s="206"/>
      <c r="AQ8" s="206"/>
      <c r="AR8" s="206"/>
      <c r="AS8" s="206"/>
      <c r="AT8" s="206"/>
      <c r="AU8" s="206"/>
      <c r="AV8" s="206"/>
      <c r="AW8" s="206"/>
      <c r="AX8" s="206"/>
      <c r="AY8" s="206"/>
      <c r="AZ8" s="206"/>
    </row>
    <row r="9" spans="1:54">
      <c r="A9" s="8"/>
      <c r="B9" s="9"/>
      <c r="C9" s="37"/>
      <c r="D9" s="9"/>
      <c r="E9" s="9"/>
      <c r="F9" s="9"/>
      <c r="H9" s="9"/>
      <c r="I9" s="9"/>
      <c r="J9" s="9"/>
      <c r="K9" s="9"/>
      <c r="L9" s="9"/>
      <c r="M9" s="9"/>
      <c r="N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row>
    <row r="10" spans="1:54">
      <c r="A10" s="8"/>
      <c r="B10" s="9"/>
      <c r="C10" s="37" t="s">
        <v>32</v>
      </c>
      <c r="D10" s="16" t="s">
        <v>34</v>
      </c>
      <c r="E10" s="85" t="s">
        <v>33</v>
      </c>
      <c r="F10" s="85"/>
      <c r="H10" s="180">
        <f>discountrate</f>
        <v>0.05</v>
      </c>
      <c r="I10" s="181">
        <v>0.03</v>
      </c>
      <c r="J10" s="181">
        <v>0.05</v>
      </c>
      <c r="K10" s="181">
        <v>7.0000000000000007E-2</v>
      </c>
      <c r="L10" s="9"/>
      <c r="N10" s="134"/>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row>
    <row r="11" spans="1:54">
      <c r="A11" s="9"/>
      <c r="B11" s="9"/>
      <c r="C11" s="37" t="s">
        <v>150</v>
      </c>
      <c r="D11" s="16" t="s">
        <v>34</v>
      </c>
      <c r="E11" s="85" t="s">
        <v>40</v>
      </c>
      <c r="F11" s="85"/>
      <c r="H11" s="180">
        <f>costsensitivity</f>
        <v>0</v>
      </c>
      <c r="I11" s="181">
        <v>-0.2</v>
      </c>
      <c r="J11" s="181">
        <v>0</v>
      </c>
      <c r="K11" s="181">
        <v>0.2</v>
      </c>
      <c r="L11" s="9"/>
      <c r="N11" s="134"/>
      <c r="O11" s="9"/>
      <c r="P11" s="9"/>
      <c r="Q11" s="9"/>
      <c r="R11" s="9"/>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c r="AV11" s="9"/>
      <c r="AW11" s="9"/>
      <c r="AX11" s="9"/>
      <c r="AY11" s="9"/>
      <c r="AZ11" s="9"/>
    </row>
    <row r="12" spans="1:54">
      <c r="A12" s="9"/>
      <c r="B12" s="9"/>
      <c r="C12" s="37"/>
      <c r="D12" s="9"/>
      <c r="E12" s="9"/>
      <c r="F12" s="9"/>
      <c r="H12" s="85"/>
      <c r="I12" s="85"/>
      <c r="J12" s="9"/>
      <c r="K12" s="9"/>
      <c r="L12" s="9"/>
      <c r="M12" s="9"/>
      <c r="N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row>
    <row r="13" spans="1:54" s="9" customFormat="1" ht="22">
      <c r="B13" s="66" t="s">
        <v>151</v>
      </c>
      <c r="C13" s="37"/>
    </row>
    <row r="14" spans="1:54">
      <c r="A14" s="9"/>
      <c r="B14" s="9"/>
      <c r="C14" s="37"/>
      <c r="D14" s="9"/>
      <c r="E14" s="9"/>
      <c r="F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row>
    <row r="15" spans="1:54">
      <c r="A15" s="9"/>
      <c r="B15" s="9"/>
      <c r="C15" s="87" t="s">
        <v>152</v>
      </c>
      <c r="D15" s="24"/>
      <c r="E15" s="85" t="s">
        <v>153</v>
      </c>
      <c r="F15" s="85"/>
      <c r="H15" s="182">
        <v>45474</v>
      </c>
      <c r="I15" s="88"/>
      <c r="J15" s="88"/>
      <c r="K15" s="88"/>
      <c r="L15" s="88"/>
      <c r="M15" s="88"/>
      <c r="N15" s="88"/>
      <c r="O15" s="88"/>
      <c r="P15" s="88"/>
      <c r="Q15" s="88"/>
      <c r="R15" s="88"/>
      <c r="S15" s="88"/>
      <c r="T15" s="88"/>
      <c r="U15" s="88"/>
      <c r="V15" s="88"/>
      <c r="W15" s="88"/>
      <c r="X15" s="88"/>
      <c r="Y15" s="88"/>
      <c r="Z15" s="88"/>
      <c r="AA15" s="88"/>
      <c r="AB15" s="88"/>
      <c r="AC15" s="88"/>
      <c r="AD15" s="88"/>
      <c r="AE15" s="88"/>
      <c r="AF15" s="88"/>
      <c r="AG15" s="88"/>
      <c r="AH15" s="88"/>
      <c r="AI15" s="88"/>
      <c r="AJ15" s="88"/>
      <c r="AK15" s="88"/>
      <c r="AL15" s="88"/>
      <c r="AM15" s="88"/>
      <c r="AN15" s="88"/>
      <c r="AO15" s="88"/>
      <c r="AP15" s="88"/>
      <c r="AQ15" s="88"/>
      <c r="AR15" s="88"/>
      <c r="AS15" s="88"/>
      <c r="AT15" s="88"/>
      <c r="AU15" s="88"/>
      <c r="AV15" s="88"/>
      <c r="AW15" s="88"/>
      <c r="AX15" s="88"/>
      <c r="AY15" s="88"/>
      <c r="AZ15" s="88"/>
      <c r="BA15" s="88"/>
    </row>
    <row r="16" spans="1:54">
      <c r="A16" s="9"/>
      <c r="B16" s="9"/>
      <c r="C16" s="87" t="s">
        <v>154</v>
      </c>
      <c r="D16" s="24"/>
      <c r="E16" s="85" t="s">
        <v>155</v>
      </c>
      <c r="F16" s="85"/>
      <c r="H16" s="182">
        <v>45838</v>
      </c>
      <c r="I16" s="88"/>
      <c r="J16" s="89"/>
      <c r="K16" s="88"/>
      <c r="L16" s="88"/>
      <c r="M16" s="88"/>
      <c r="N16" s="88"/>
      <c r="O16" s="88"/>
      <c r="P16" s="88"/>
      <c r="Q16" s="88"/>
      <c r="R16" s="88"/>
      <c r="S16" s="88"/>
      <c r="T16" s="88"/>
      <c r="U16" s="88"/>
      <c r="V16" s="88"/>
      <c r="W16" s="88"/>
      <c r="X16" s="88"/>
      <c r="Y16" s="88"/>
      <c r="Z16" s="88"/>
      <c r="AA16" s="88"/>
      <c r="AB16" s="88"/>
      <c r="AC16" s="88"/>
      <c r="AD16" s="88"/>
      <c r="AE16" s="88"/>
      <c r="AF16" s="88"/>
      <c r="AG16" s="88"/>
      <c r="AH16" s="88"/>
      <c r="AI16" s="88"/>
      <c r="AJ16" s="88"/>
      <c r="AK16" s="88"/>
      <c r="AL16" s="88"/>
      <c r="AM16" s="88"/>
      <c r="AN16" s="88"/>
      <c r="AO16" s="88"/>
      <c r="AP16" s="88"/>
      <c r="AQ16" s="88"/>
      <c r="AR16" s="88"/>
      <c r="AS16" s="88"/>
      <c r="AT16" s="88"/>
      <c r="AU16" s="88"/>
      <c r="AV16" s="88"/>
      <c r="AW16" s="88"/>
      <c r="AX16" s="88"/>
      <c r="AY16" s="88"/>
      <c r="AZ16" s="88"/>
      <c r="BA16" s="88"/>
    </row>
    <row r="17" spans="1:53">
      <c r="A17" s="9"/>
      <c r="B17" s="9"/>
      <c r="C17" s="87" t="s">
        <v>156</v>
      </c>
      <c r="D17" s="24"/>
      <c r="E17" s="85" t="s">
        <v>157</v>
      </c>
      <c r="F17" s="85"/>
      <c r="H17" s="183">
        <f>YEAR(H16)</f>
        <v>2025</v>
      </c>
      <c r="I17" s="88"/>
      <c r="J17" s="88"/>
      <c r="K17" s="88"/>
      <c r="L17" s="88"/>
      <c r="M17" s="88"/>
      <c r="N17" s="88"/>
      <c r="O17" s="88"/>
      <c r="P17" s="88"/>
      <c r="Q17" s="88"/>
      <c r="R17" s="90"/>
      <c r="S17" s="88"/>
      <c r="T17" s="88"/>
      <c r="U17" s="88"/>
      <c r="V17" s="88"/>
      <c r="W17" s="88"/>
      <c r="X17" s="88"/>
      <c r="Y17" s="88"/>
      <c r="Z17" s="88"/>
      <c r="AA17" s="88"/>
      <c r="AB17" s="88"/>
      <c r="AC17" s="88"/>
      <c r="AD17" s="88"/>
      <c r="AE17" s="88"/>
      <c r="AF17" s="88"/>
      <c r="AG17" s="88"/>
      <c r="AH17" s="88"/>
      <c r="AI17" s="88"/>
      <c r="AJ17" s="88"/>
      <c r="AK17" s="88"/>
      <c r="AL17" s="88"/>
      <c r="AM17" s="88"/>
      <c r="AN17" s="88"/>
      <c r="AO17" s="88"/>
      <c r="AP17" s="88"/>
      <c r="AQ17" s="88"/>
      <c r="AR17" s="88"/>
      <c r="AS17" s="88"/>
      <c r="AT17" s="88"/>
      <c r="AU17" s="88"/>
      <c r="AV17" s="88"/>
      <c r="AW17" s="88"/>
      <c r="AX17" s="88"/>
      <c r="AY17" s="88"/>
      <c r="AZ17" s="88"/>
      <c r="BA17" s="88"/>
    </row>
    <row r="18" spans="1:53">
      <c r="A18" s="9"/>
      <c r="B18" s="9"/>
      <c r="C18" s="87" t="s">
        <v>158</v>
      </c>
      <c r="D18" s="24"/>
      <c r="E18" s="85" t="s">
        <v>159</v>
      </c>
      <c r="F18" s="85"/>
      <c r="H18" s="183">
        <f>ModelFYStart+29</f>
        <v>2054</v>
      </c>
      <c r="I18" s="88"/>
      <c r="J18" s="88"/>
      <c r="K18" s="88"/>
      <c r="L18" s="88"/>
      <c r="M18" s="88"/>
      <c r="N18" s="88"/>
      <c r="O18" s="88"/>
      <c r="P18" s="88"/>
      <c r="Q18" s="88"/>
      <c r="R18" s="90"/>
      <c r="S18" s="88"/>
      <c r="T18" s="88"/>
      <c r="U18" s="88"/>
      <c r="V18" s="88"/>
      <c r="W18" s="88"/>
      <c r="X18" s="88"/>
      <c r="Y18" s="88"/>
      <c r="Z18" s="88"/>
      <c r="AA18" s="88"/>
      <c r="AB18" s="88"/>
      <c r="AC18" s="88"/>
      <c r="AD18" s="88"/>
      <c r="AE18" s="88"/>
      <c r="AF18" s="88"/>
      <c r="AG18" s="88"/>
      <c r="AH18" s="88"/>
      <c r="AI18" s="88"/>
      <c r="AJ18" s="88"/>
      <c r="AK18" s="88"/>
      <c r="AL18" s="88"/>
      <c r="AM18" s="88"/>
      <c r="AN18" s="88"/>
      <c r="AO18" s="88"/>
      <c r="AP18" s="88"/>
      <c r="AQ18" s="88"/>
      <c r="AR18" s="88"/>
      <c r="AS18" s="88"/>
      <c r="AT18" s="88"/>
      <c r="AU18" s="88"/>
      <c r="AV18" s="88"/>
      <c r="AW18" s="88"/>
      <c r="AX18" s="88"/>
      <c r="AY18" s="88"/>
      <c r="AZ18" s="88"/>
      <c r="BA18" s="88"/>
    </row>
    <row r="19" spans="1:53">
      <c r="A19" s="9"/>
      <c r="B19" s="9"/>
      <c r="C19" s="87" t="s">
        <v>160</v>
      </c>
      <c r="D19" s="24"/>
      <c r="E19" s="85" t="s">
        <v>161</v>
      </c>
      <c r="F19" s="85"/>
      <c r="H19" s="179" t="s">
        <v>162</v>
      </c>
      <c r="I19" s="88"/>
      <c r="J19" s="88"/>
      <c r="K19" s="88"/>
      <c r="L19" s="88"/>
      <c r="M19" s="88"/>
      <c r="N19" s="88"/>
      <c r="O19" s="88"/>
      <c r="P19" s="88"/>
      <c r="Q19" s="88"/>
      <c r="R19" s="90"/>
      <c r="S19" s="88"/>
      <c r="T19" s="88"/>
      <c r="U19" s="88"/>
      <c r="V19" s="88"/>
      <c r="W19" s="88"/>
      <c r="X19" s="88"/>
      <c r="Y19" s="88"/>
      <c r="Z19" s="88"/>
      <c r="AA19" s="88"/>
      <c r="AB19" s="88"/>
      <c r="AC19" s="88"/>
      <c r="AD19" s="88"/>
      <c r="AE19" s="88"/>
      <c r="AF19" s="88"/>
      <c r="AG19" s="88"/>
      <c r="AH19" s="88"/>
      <c r="AI19" s="88"/>
      <c r="AJ19" s="88"/>
      <c r="AK19" s="88"/>
      <c r="AL19" s="88"/>
      <c r="AM19" s="88"/>
      <c r="AN19" s="88"/>
      <c r="AO19" s="88"/>
      <c r="AP19" s="88"/>
      <c r="AQ19" s="88"/>
      <c r="AR19" s="88"/>
      <c r="AS19" s="88"/>
      <c r="AT19" s="88"/>
      <c r="AU19" s="88"/>
      <c r="AV19" s="88"/>
      <c r="AW19" s="88"/>
      <c r="AX19" s="88"/>
      <c r="AY19" s="88"/>
      <c r="AZ19" s="88"/>
      <c r="BA19" s="88"/>
    </row>
    <row r="20" spans="1:53">
      <c r="A20" s="9"/>
      <c r="B20" s="9"/>
      <c r="C20" s="91"/>
      <c r="D20" s="88"/>
      <c r="E20" s="92"/>
      <c r="F20" s="92"/>
      <c r="G20" s="93"/>
      <c r="H20" s="94"/>
      <c r="I20" s="88"/>
      <c r="J20" s="88"/>
      <c r="K20" s="88"/>
      <c r="L20" s="88"/>
      <c r="M20" s="94"/>
      <c r="N20" s="94"/>
      <c r="O20" s="94"/>
      <c r="P20" s="94"/>
      <c r="Q20" s="94"/>
      <c r="R20" s="94"/>
      <c r="S20" s="94"/>
      <c r="T20" s="94"/>
      <c r="U20" s="94"/>
      <c r="V20" s="94"/>
      <c r="W20" s="94"/>
      <c r="X20" s="94"/>
      <c r="Y20" s="94"/>
      <c r="Z20" s="94"/>
      <c r="AA20" s="94"/>
      <c r="AB20" s="94"/>
      <c r="AC20" s="94"/>
      <c r="AD20" s="94"/>
      <c r="AE20" s="94"/>
      <c r="AF20" s="94"/>
      <c r="AG20" s="94"/>
      <c r="AH20" s="94"/>
      <c r="AI20" s="94"/>
      <c r="AJ20" s="94"/>
      <c r="AK20" s="94"/>
      <c r="AL20" s="88"/>
    </row>
    <row r="21" spans="1:53" ht="32" thickBot="1">
      <c r="A21" s="8"/>
      <c r="B21" s="205" t="s">
        <v>163</v>
      </c>
      <c r="C21" s="205"/>
      <c r="D21" s="206"/>
      <c r="E21" s="206"/>
      <c r="F21" s="206"/>
      <c r="G21" s="206"/>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6"/>
      <c r="AY21" s="206"/>
      <c r="AZ21" s="206"/>
    </row>
    <row r="22" spans="1:53" ht="21" customHeight="1">
      <c r="A22" s="19"/>
      <c r="B22" s="19"/>
      <c r="C22" s="95"/>
      <c r="D22" s="19"/>
      <c r="E22" s="19"/>
      <c r="F22" s="19"/>
      <c r="G22" s="19"/>
      <c r="H22" s="19"/>
      <c r="I22" s="96"/>
      <c r="J22" s="96"/>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R22" s="96"/>
      <c r="AS22" s="96"/>
    </row>
    <row r="23" spans="1:53" ht="24" customHeight="1">
      <c r="A23" s="9"/>
      <c r="B23" s="9"/>
      <c r="C23" s="97"/>
      <c r="D23" s="98"/>
      <c r="E23" s="18"/>
      <c r="F23" s="18"/>
      <c r="G23" s="18"/>
      <c r="H23" s="99">
        <f>ModelFYStart</f>
        <v>2025</v>
      </c>
      <c r="I23" s="99">
        <f>H23+1</f>
        <v>2026</v>
      </c>
      <c r="J23" s="99">
        <f>I23+1</f>
        <v>2027</v>
      </c>
      <c r="K23" s="99">
        <f t="shared" ref="K23:AI23" si="0">J23+1</f>
        <v>2028</v>
      </c>
      <c r="L23" s="99">
        <f t="shared" si="0"/>
        <v>2029</v>
      </c>
      <c r="M23" s="99">
        <f t="shared" si="0"/>
        <v>2030</v>
      </c>
      <c r="N23" s="99">
        <f t="shared" si="0"/>
        <v>2031</v>
      </c>
      <c r="O23" s="99">
        <f t="shared" si="0"/>
        <v>2032</v>
      </c>
      <c r="P23" s="99">
        <f t="shared" si="0"/>
        <v>2033</v>
      </c>
      <c r="Q23" s="99">
        <f t="shared" si="0"/>
        <v>2034</v>
      </c>
      <c r="R23" s="99">
        <f t="shared" si="0"/>
        <v>2035</v>
      </c>
      <c r="S23" s="99">
        <f t="shared" si="0"/>
        <v>2036</v>
      </c>
      <c r="T23" s="99">
        <f t="shared" si="0"/>
        <v>2037</v>
      </c>
      <c r="U23" s="99">
        <f t="shared" si="0"/>
        <v>2038</v>
      </c>
      <c r="V23" s="99">
        <f t="shared" si="0"/>
        <v>2039</v>
      </c>
      <c r="W23" s="99">
        <f t="shared" si="0"/>
        <v>2040</v>
      </c>
      <c r="X23" s="99">
        <f t="shared" si="0"/>
        <v>2041</v>
      </c>
      <c r="Y23" s="99">
        <f t="shared" si="0"/>
        <v>2042</v>
      </c>
      <c r="Z23" s="99">
        <f t="shared" si="0"/>
        <v>2043</v>
      </c>
      <c r="AA23" s="99">
        <f t="shared" si="0"/>
        <v>2044</v>
      </c>
      <c r="AB23" s="99">
        <f t="shared" si="0"/>
        <v>2045</v>
      </c>
      <c r="AC23" s="99">
        <f t="shared" si="0"/>
        <v>2046</v>
      </c>
      <c r="AD23" s="99">
        <f t="shared" si="0"/>
        <v>2047</v>
      </c>
      <c r="AE23" s="99">
        <f t="shared" si="0"/>
        <v>2048</v>
      </c>
      <c r="AF23" s="99">
        <f t="shared" si="0"/>
        <v>2049</v>
      </c>
      <c r="AG23" s="99">
        <f t="shared" si="0"/>
        <v>2050</v>
      </c>
      <c r="AH23" s="99">
        <f t="shared" si="0"/>
        <v>2051</v>
      </c>
      <c r="AI23" s="99">
        <f t="shared" si="0"/>
        <v>2052</v>
      </c>
      <c r="AJ23" s="99">
        <f t="shared" ref="AJ23" si="1">AI23+1</f>
        <v>2053</v>
      </c>
      <c r="AK23" s="99">
        <f t="shared" ref="AK23" si="2">AJ23+1</f>
        <v>2054</v>
      </c>
      <c r="AL23" s="88"/>
    </row>
    <row r="24" spans="1:53">
      <c r="A24" s="9"/>
      <c r="B24" s="9"/>
      <c r="C24" s="100" t="s">
        <v>164</v>
      </c>
      <c r="D24" s="101"/>
      <c r="E24" s="102"/>
      <c r="F24" s="102"/>
      <c r="G24" s="102"/>
      <c r="H24" s="184">
        <f>firstfinyearstart</f>
        <v>45474</v>
      </c>
      <c r="I24" s="184">
        <f>DATE(YEAR(H24)+1,MONTH(H24),DAY(H24))</f>
        <v>45839</v>
      </c>
      <c r="J24" s="184">
        <f>DATE(YEAR(I24)+1,MONTH(I24),DAY(I24))</f>
        <v>46204</v>
      </c>
      <c r="K24" s="184">
        <f t="shared" ref="K24:AI25" si="3">DATE(YEAR(J24)+1,MONTH(J24),DAY(J24))</f>
        <v>46569</v>
      </c>
      <c r="L24" s="184">
        <f t="shared" si="3"/>
        <v>46935</v>
      </c>
      <c r="M24" s="184">
        <f t="shared" si="3"/>
        <v>47300</v>
      </c>
      <c r="N24" s="184">
        <f t="shared" si="3"/>
        <v>47665</v>
      </c>
      <c r="O24" s="184">
        <f t="shared" si="3"/>
        <v>48030</v>
      </c>
      <c r="P24" s="184">
        <f t="shared" si="3"/>
        <v>48396</v>
      </c>
      <c r="Q24" s="184">
        <f t="shared" si="3"/>
        <v>48761</v>
      </c>
      <c r="R24" s="184">
        <f t="shared" si="3"/>
        <v>49126</v>
      </c>
      <c r="S24" s="184">
        <f t="shared" si="3"/>
        <v>49491</v>
      </c>
      <c r="T24" s="184">
        <f t="shared" si="3"/>
        <v>49857</v>
      </c>
      <c r="U24" s="184">
        <f t="shared" si="3"/>
        <v>50222</v>
      </c>
      <c r="V24" s="184">
        <f t="shared" si="3"/>
        <v>50587</v>
      </c>
      <c r="W24" s="184">
        <f t="shared" si="3"/>
        <v>50952</v>
      </c>
      <c r="X24" s="184">
        <f t="shared" si="3"/>
        <v>51318</v>
      </c>
      <c r="Y24" s="184">
        <f t="shared" si="3"/>
        <v>51683</v>
      </c>
      <c r="Z24" s="184">
        <f t="shared" si="3"/>
        <v>52048</v>
      </c>
      <c r="AA24" s="184">
        <f t="shared" si="3"/>
        <v>52413</v>
      </c>
      <c r="AB24" s="184">
        <f t="shared" si="3"/>
        <v>52779</v>
      </c>
      <c r="AC24" s="184">
        <f t="shared" si="3"/>
        <v>53144</v>
      </c>
      <c r="AD24" s="184">
        <f t="shared" si="3"/>
        <v>53509</v>
      </c>
      <c r="AE24" s="184">
        <f t="shared" si="3"/>
        <v>53874</v>
      </c>
      <c r="AF24" s="184">
        <f t="shared" si="3"/>
        <v>54240</v>
      </c>
      <c r="AG24" s="184">
        <f t="shared" si="3"/>
        <v>54605</v>
      </c>
      <c r="AH24" s="184">
        <f t="shared" si="3"/>
        <v>54970</v>
      </c>
      <c r="AI24" s="184">
        <f t="shared" si="3"/>
        <v>55335</v>
      </c>
      <c r="AJ24" s="184">
        <f t="shared" ref="AJ24:AJ25" si="4">DATE(YEAR(AI24)+1,MONTH(AI24),DAY(AI24))</f>
        <v>55701</v>
      </c>
      <c r="AK24" s="184">
        <f t="shared" ref="AK24:AK25" si="5">DATE(YEAR(AJ24)+1,MONTH(AJ24),DAY(AJ24))</f>
        <v>56066</v>
      </c>
      <c r="AL24" s="88"/>
    </row>
    <row r="25" spans="1:53">
      <c r="A25" s="9"/>
      <c r="B25" s="9"/>
      <c r="C25" s="100" t="s">
        <v>165</v>
      </c>
      <c r="D25" s="101"/>
      <c r="E25" s="102"/>
      <c r="F25" s="102"/>
      <c r="G25" s="102"/>
      <c r="H25" s="184">
        <f>firstfinyearend</f>
        <v>45838</v>
      </c>
      <c r="I25" s="184">
        <f>DATE(YEAR(H25)+1,MONTH(H25),DAY(H25))</f>
        <v>46203</v>
      </c>
      <c r="J25" s="184">
        <f>DATE(YEAR(I25)+1,MONTH(I25),DAY(I25))</f>
        <v>46568</v>
      </c>
      <c r="K25" s="184">
        <f t="shared" si="3"/>
        <v>46934</v>
      </c>
      <c r="L25" s="184">
        <f t="shared" si="3"/>
        <v>47299</v>
      </c>
      <c r="M25" s="184">
        <f t="shared" si="3"/>
        <v>47664</v>
      </c>
      <c r="N25" s="184">
        <f t="shared" si="3"/>
        <v>48029</v>
      </c>
      <c r="O25" s="184">
        <f t="shared" si="3"/>
        <v>48395</v>
      </c>
      <c r="P25" s="184">
        <f t="shared" si="3"/>
        <v>48760</v>
      </c>
      <c r="Q25" s="184">
        <f t="shared" si="3"/>
        <v>49125</v>
      </c>
      <c r="R25" s="184">
        <f t="shared" si="3"/>
        <v>49490</v>
      </c>
      <c r="S25" s="184">
        <f t="shared" si="3"/>
        <v>49856</v>
      </c>
      <c r="T25" s="184">
        <f t="shared" si="3"/>
        <v>50221</v>
      </c>
      <c r="U25" s="184">
        <f t="shared" si="3"/>
        <v>50586</v>
      </c>
      <c r="V25" s="184">
        <f t="shared" si="3"/>
        <v>50951</v>
      </c>
      <c r="W25" s="184">
        <f t="shared" si="3"/>
        <v>51317</v>
      </c>
      <c r="X25" s="184">
        <f t="shared" si="3"/>
        <v>51682</v>
      </c>
      <c r="Y25" s="184">
        <f t="shared" si="3"/>
        <v>52047</v>
      </c>
      <c r="Z25" s="184">
        <f t="shared" si="3"/>
        <v>52412</v>
      </c>
      <c r="AA25" s="184">
        <f t="shared" si="3"/>
        <v>52778</v>
      </c>
      <c r="AB25" s="184">
        <f t="shared" si="3"/>
        <v>53143</v>
      </c>
      <c r="AC25" s="184">
        <f t="shared" si="3"/>
        <v>53508</v>
      </c>
      <c r="AD25" s="184">
        <f t="shared" si="3"/>
        <v>53873</v>
      </c>
      <c r="AE25" s="184">
        <f t="shared" si="3"/>
        <v>54239</v>
      </c>
      <c r="AF25" s="184">
        <f t="shared" si="3"/>
        <v>54604</v>
      </c>
      <c r="AG25" s="184">
        <f t="shared" si="3"/>
        <v>54969</v>
      </c>
      <c r="AH25" s="184">
        <f t="shared" si="3"/>
        <v>55334</v>
      </c>
      <c r="AI25" s="184">
        <f t="shared" si="3"/>
        <v>55700</v>
      </c>
      <c r="AJ25" s="184">
        <f t="shared" si="4"/>
        <v>56065</v>
      </c>
      <c r="AK25" s="184">
        <f t="shared" si="5"/>
        <v>56430</v>
      </c>
      <c r="AL25" s="88"/>
    </row>
    <row r="26" spans="1:53">
      <c r="A26" s="9"/>
      <c r="B26" s="9"/>
      <c r="C26" s="103" t="s">
        <v>166</v>
      </c>
      <c r="D26" s="104"/>
      <c r="E26" s="105"/>
      <c r="F26" s="105"/>
      <c r="G26" s="105"/>
      <c r="H26" s="185">
        <f>_xlfn.DAYS(H25,H24)+1</f>
        <v>365</v>
      </c>
      <c r="I26" s="185">
        <f>_xlfn.DAYS(I25,I24)+1</f>
        <v>365</v>
      </c>
      <c r="J26" s="185">
        <f t="shared" ref="J26:AI26" si="6">_xlfn.DAYS(J25,J24)+1</f>
        <v>365</v>
      </c>
      <c r="K26" s="185">
        <f>_xlfn.DAYS(K25,K24)+1</f>
        <v>366</v>
      </c>
      <c r="L26" s="185">
        <f t="shared" si="6"/>
        <v>365</v>
      </c>
      <c r="M26" s="185">
        <f t="shared" si="6"/>
        <v>365</v>
      </c>
      <c r="N26" s="185">
        <f t="shared" si="6"/>
        <v>365</v>
      </c>
      <c r="O26" s="185">
        <f t="shared" si="6"/>
        <v>366</v>
      </c>
      <c r="P26" s="185">
        <f t="shared" si="6"/>
        <v>365</v>
      </c>
      <c r="Q26" s="185">
        <f t="shared" si="6"/>
        <v>365</v>
      </c>
      <c r="R26" s="185">
        <f t="shared" si="6"/>
        <v>365</v>
      </c>
      <c r="S26" s="185">
        <f t="shared" si="6"/>
        <v>366</v>
      </c>
      <c r="T26" s="185">
        <f t="shared" si="6"/>
        <v>365</v>
      </c>
      <c r="U26" s="185">
        <f t="shared" si="6"/>
        <v>365</v>
      </c>
      <c r="V26" s="185">
        <f t="shared" si="6"/>
        <v>365</v>
      </c>
      <c r="W26" s="185">
        <f t="shared" si="6"/>
        <v>366</v>
      </c>
      <c r="X26" s="185">
        <f t="shared" si="6"/>
        <v>365</v>
      </c>
      <c r="Y26" s="185">
        <f t="shared" si="6"/>
        <v>365</v>
      </c>
      <c r="Z26" s="185">
        <f t="shared" si="6"/>
        <v>365</v>
      </c>
      <c r="AA26" s="185">
        <f t="shared" si="6"/>
        <v>366</v>
      </c>
      <c r="AB26" s="185">
        <f t="shared" si="6"/>
        <v>365</v>
      </c>
      <c r="AC26" s="185">
        <f t="shared" si="6"/>
        <v>365</v>
      </c>
      <c r="AD26" s="185">
        <f t="shared" si="6"/>
        <v>365</v>
      </c>
      <c r="AE26" s="185">
        <f t="shared" si="6"/>
        <v>366</v>
      </c>
      <c r="AF26" s="185">
        <f t="shared" si="6"/>
        <v>365</v>
      </c>
      <c r="AG26" s="185">
        <f t="shared" si="6"/>
        <v>365</v>
      </c>
      <c r="AH26" s="185">
        <f t="shared" si="6"/>
        <v>365</v>
      </c>
      <c r="AI26" s="185">
        <f t="shared" si="6"/>
        <v>366</v>
      </c>
      <c r="AJ26" s="185">
        <f t="shared" ref="AJ26:AK26" si="7">_xlfn.DAYS(AJ25,AJ24)+1</f>
        <v>365</v>
      </c>
      <c r="AK26" s="185">
        <f t="shared" si="7"/>
        <v>365</v>
      </c>
      <c r="AL26" s="88"/>
    </row>
    <row r="27" spans="1:53">
      <c r="A27" s="9"/>
      <c r="B27" s="9"/>
      <c r="C27" s="9"/>
      <c r="D27" s="9"/>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88"/>
    </row>
    <row r="28" spans="1:53" s="35" customFormat="1" ht="32" thickBot="1">
      <c r="B28" s="139" t="s">
        <v>167</v>
      </c>
      <c r="C28" s="139"/>
      <c r="D28" s="139"/>
      <c r="E28" s="139"/>
      <c r="F28" s="139"/>
      <c r="G28" s="139"/>
      <c r="H28" s="139"/>
      <c r="I28" s="139"/>
      <c r="J28" s="139"/>
      <c r="K28" s="139"/>
      <c r="L28" s="139"/>
      <c r="M28" s="139"/>
      <c r="N28" s="139"/>
      <c r="O28" s="139"/>
      <c r="P28" s="139"/>
      <c r="Q28" s="139"/>
      <c r="R28" s="139"/>
      <c r="S28" s="139"/>
      <c r="T28" s="139"/>
      <c r="U28" s="139"/>
      <c r="V28" s="139"/>
      <c r="W28" s="139"/>
      <c r="X28" s="139"/>
      <c r="Y28" s="139"/>
      <c r="Z28" s="139"/>
      <c r="AA28" s="139"/>
      <c r="AB28" s="139"/>
      <c r="AC28" s="139"/>
      <c r="AD28" s="139"/>
      <c r="AE28" s="139"/>
      <c r="AF28" s="139"/>
      <c r="AG28" s="139"/>
      <c r="AH28" s="139"/>
      <c r="AI28" s="139"/>
      <c r="AJ28" s="139"/>
      <c r="AK28" s="139"/>
      <c r="AL28" s="139"/>
      <c r="AP28" s="5"/>
      <c r="AQ28" s="5"/>
    </row>
    <row r="29" spans="1:53" s="35" customFormat="1">
      <c r="AP29" s="5"/>
      <c r="AQ29" s="5"/>
    </row>
    <row r="30" spans="1:53" s="35" customFormat="1">
      <c r="AP30" s="5"/>
      <c r="AQ30" s="5"/>
    </row>
    <row r="31" spans="1:53" s="35" customFormat="1">
      <c r="A31" s="19"/>
      <c r="C31" s="106" t="s">
        <v>69</v>
      </c>
      <c r="D31" s="16" t="s">
        <v>43</v>
      </c>
      <c r="E31" s="85" t="s">
        <v>168</v>
      </c>
      <c r="F31" s="5"/>
      <c r="G31" s="5"/>
      <c r="H31" s="185">
        <f>H39</f>
        <v>0</v>
      </c>
      <c r="I31" s="185">
        <f t="shared" ref="I31:AK31" si="8">I39</f>
        <v>0</v>
      </c>
      <c r="J31" s="185">
        <f t="shared" si="8"/>
        <v>0</v>
      </c>
      <c r="K31" s="185">
        <f t="shared" si="8"/>
        <v>0</v>
      </c>
      <c r="L31" s="185">
        <f t="shared" si="8"/>
        <v>0</v>
      </c>
      <c r="M31" s="185">
        <f t="shared" si="8"/>
        <v>0</v>
      </c>
      <c r="N31" s="185">
        <f t="shared" si="8"/>
        <v>0</v>
      </c>
      <c r="O31" s="185">
        <f t="shared" si="8"/>
        <v>0</v>
      </c>
      <c r="P31" s="185">
        <f t="shared" si="8"/>
        <v>0</v>
      </c>
      <c r="Q31" s="185">
        <f t="shared" si="8"/>
        <v>0</v>
      </c>
      <c r="R31" s="185">
        <f t="shared" si="8"/>
        <v>0</v>
      </c>
      <c r="S31" s="185">
        <f t="shared" si="8"/>
        <v>0</v>
      </c>
      <c r="T31" s="185">
        <f t="shared" si="8"/>
        <v>0</v>
      </c>
      <c r="U31" s="185">
        <f t="shared" si="8"/>
        <v>0</v>
      </c>
      <c r="V31" s="185">
        <f t="shared" si="8"/>
        <v>0</v>
      </c>
      <c r="W31" s="185">
        <f t="shared" si="8"/>
        <v>0</v>
      </c>
      <c r="X31" s="185">
        <f t="shared" si="8"/>
        <v>0</v>
      </c>
      <c r="Y31" s="185">
        <f t="shared" si="8"/>
        <v>0</v>
      </c>
      <c r="Z31" s="185">
        <f t="shared" si="8"/>
        <v>0</v>
      </c>
      <c r="AA31" s="185">
        <f t="shared" si="8"/>
        <v>0</v>
      </c>
      <c r="AB31" s="185">
        <f t="shared" si="8"/>
        <v>0</v>
      </c>
      <c r="AC31" s="185">
        <f t="shared" si="8"/>
        <v>0</v>
      </c>
      <c r="AD31" s="185">
        <f t="shared" si="8"/>
        <v>0</v>
      </c>
      <c r="AE31" s="185">
        <f t="shared" si="8"/>
        <v>0</v>
      </c>
      <c r="AF31" s="185">
        <f t="shared" si="8"/>
        <v>0</v>
      </c>
      <c r="AG31" s="185">
        <f t="shared" si="8"/>
        <v>0</v>
      </c>
      <c r="AH31" s="185">
        <f t="shared" si="8"/>
        <v>0</v>
      </c>
      <c r="AI31" s="185">
        <f t="shared" si="8"/>
        <v>0</v>
      </c>
      <c r="AJ31" s="185">
        <f t="shared" si="8"/>
        <v>0</v>
      </c>
      <c r="AK31" s="185">
        <f t="shared" si="8"/>
        <v>0</v>
      </c>
      <c r="AP31" s="5"/>
      <c r="AQ31" s="5"/>
    </row>
    <row r="32" spans="1:53" s="35" customFormat="1">
      <c r="A32" s="19"/>
      <c r="C32" s="106" t="s">
        <v>70</v>
      </c>
      <c r="D32" s="16" t="s">
        <v>43</v>
      </c>
      <c r="E32" s="85"/>
      <c r="F32" s="5"/>
      <c r="G32" s="5"/>
      <c r="H32" s="185">
        <f t="shared" ref="H32:AK32" si="9">IF(H23=ModelFYStart,H31,G32)</f>
        <v>0</v>
      </c>
      <c r="I32" s="185">
        <f t="shared" si="9"/>
        <v>0</v>
      </c>
      <c r="J32" s="185">
        <f t="shared" si="9"/>
        <v>0</v>
      </c>
      <c r="K32" s="185">
        <f t="shared" si="9"/>
        <v>0</v>
      </c>
      <c r="L32" s="185">
        <f t="shared" si="9"/>
        <v>0</v>
      </c>
      <c r="M32" s="185">
        <f t="shared" si="9"/>
        <v>0</v>
      </c>
      <c r="N32" s="185">
        <f t="shared" si="9"/>
        <v>0</v>
      </c>
      <c r="O32" s="185">
        <f t="shared" si="9"/>
        <v>0</v>
      </c>
      <c r="P32" s="185">
        <f t="shared" si="9"/>
        <v>0</v>
      </c>
      <c r="Q32" s="185">
        <f t="shared" si="9"/>
        <v>0</v>
      </c>
      <c r="R32" s="185">
        <f t="shared" si="9"/>
        <v>0</v>
      </c>
      <c r="S32" s="185">
        <f t="shared" si="9"/>
        <v>0</v>
      </c>
      <c r="T32" s="185">
        <f t="shared" si="9"/>
        <v>0</v>
      </c>
      <c r="U32" s="185">
        <f t="shared" si="9"/>
        <v>0</v>
      </c>
      <c r="V32" s="185">
        <f t="shared" si="9"/>
        <v>0</v>
      </c>
      <c r="W32" s="185">
        <f t="shared" si="9"/>
        <v>0</v>
      </c>
      <c r="X32" s="185">
        <f t="shared" si="9"/>
        <v>0</v>
      </c>
      <c r="Y32" s="185">
        <f t="shared" si="9"/>
        <v>0</v>
      </c>
      <c r="Z32" s="185">
        <f t="shared" si="9"/>
        <v>0</v>
      </c>
      <c r="AA32" s="185">
        <f t="shared" si="9"/>
        <v>0</v>
      </c>
      <c r="AB32" s="185">
        <f t="shared" si="9"/>
        <v>0</v>
      </c>
      <c r="AC32" s="185">
        <f t="shared" si="9"/>
        <v>0</v>
      </c>
      <c r="AD32" s="185">
        <f t="shared" si="9"/>
        <v>0</v>
      </c>
      <c r="AE32" s="185">
        <f t="shared" si="9"/>
        <v>0</v>
      </c>
      <c r="AF32" s="185">
        <f t="shared" si="9"/>
        <v>0</v>
      </c>
      <c r="AG32" s="185">
        <f t="shared" si="9"/>
        <v>0</v>
      </c>
      <c r="AH32" s="185">
        <f t="shared" si="9"/>
        <v>0</v>
      </c>
      <c r="AI32" s="185">
        <f t="shared" si="9"/>
        <v>0</v>
      </c>
      <c r="AJ32" s="185">
        <f t="shared" si="9"/>
        <v>0</v>
      </c>
      <c r="AK32" s="185">
        <f t="shared" si="9"/>
        <v>0</v>
      </c>
      <c r="AP32" s="5"/>
      <c r="AQ32" s="5"/>
    </row>
    <row r="33" spans="1:55" s="35" customFormat="1">
      <c r="C33" s="106" t="s">
        <v>71</v>
      </c>
      <c r="D33" s="16" t="s">
        <v>43</v>
      </c>
      <c r="E33" s="85"/>
      <c r="H33" s="185">
        <f>H31+shock</f>
        <v>0</v>
      </c>
      <c r="I33" s="185">
        <f t="shared" ref="I33:AK33" si="10">I31+shock</f>
        <v>0</v>
      </c>
      <c r="J33" s="185">
        <f t="shared" si="10"/>
        <v>0</v>
      </c>
      <c r="K33" s="185">
        <f t="shared" si="10"/>
        <v>0</v>
      </c>
      <c r="L33" s="185">
        <f t="shared" si="10"/>
        <v>0</v>
      </c>
      <c r="M33" s="185">
        <f t="shared" si="10"/>
        <v>0</v>
      </c>
      <c r="N33" s="185">
        <f t="shared" si="10"/>
        <v>0</v>
      </c>
      <c r="O33" s="185">
        <f t="shared" si="10"/>
        <v>0</v>
      </c>
      <c r="P33" s="185">
        <f t="shared" si="10"/>
        <v>0</v>
      </c>
      <c r="Q33" s="185">
        <f t="shared" si="10"/>
        <v>0</v>
      </c>
      <c r="R33" s="185">
        <f t="shared" si="10"/>
        <v>0</v>
      </c>
      <c r="S33" s="185">
        <f t="shared" si="10"/>
        <v>0</v>
      </c>
      <c r="T33" s="185">
        <f t="shared" si="10"/>
        <v>0</v>
      </c>
      <c r="U33" s="185">
        <f t="shared" si="10"/>
        <v>0</v>
      </c>
      <c r="V33" s="185">
        <f t="shared" si="10"/>
        <v>0</v>
      </c>
      <c r="W33" s="185">
        <f t="shared" si="10"/>
        <v>0</v>
      </c>
      <c r="X33" s="185">
        <f t="shared" si="10"/>
        <v>0</v>
      </c>
      <c r="Y33" s="185">
        <f t="shared" si="10"/>
        <v>0</v>
      </c>
      <c r="Z33" s="185">
        <f t="shared" si="10"/>
        <v>0</v>
      </c>
      <c r="AA33" s="185">
        <f t="shared" si="10"/>
        <v>0</v>
      </c>
      <c r="AB33" s="185">
        <f t="shared" si="10"/>
        <v>0</v>
      </c>
      <c r="AC33" s="185">
        <f t="shared" si="10"/>
        <v>0</v>
      </c>
      <c r="AD33" s="185">
        <f t="shared" si="10"/>
        <v>0</v>
      </c>
      <c r="AE33" s="185">
        <f t="shared" si="10"/>
        <v>0</v>
      </c>
      <c r="AF33" s="185">
        <f t="shared" si="10"/>
        <v>0</v>
      </c>
      <c r="AG33" s="185">
        <f t="shared" si="10"/>
        <v>0</v>
      </c>
      <c r="AH33" s="185">
        <f t="shared" si="10"/>
        <v>0</v>
      </c>
      <c r="AI33" s="185">
        <f t="shared" si="10"/>
        <v>0</v>
      </c>
      <c r="AJ33" s="185">
        <f t="shared" si="10"/>
        <v>0</v>
      </c>
      <c r="AK33" s="185">
        <f t="shared" si="10"/>
        <v>0</v>
      </c>
      <c r="AP33" s="5"/>
      <c r="AQ33" s="5"/>
    </row>
    <row r="34" spans="1:55" s="35" customFormat="1">
      <c r="AP34" s="5"/>
      <c r="AQ34" s="5"/>
    </row>
    <row r="35" spans="1:55" s="81" customFormat="1" ht="25.5">
      <c r="A35" s="5"/>
      <c r="B35" s="138" t="s">
        <v>169</v>
      </c>
      <c r="AM35" s="5"/>
      <c r="AN35" s="5"/>
      <c r="AO35" s="5"/>
      <c r="AP35" s="5"/>
      <c r="AQ35" s="5"/>
      <c r="AR35" s="5"/>
      <c r="AS35" s="5"/>
      <c r="AT35" s="5"/>
      <c r="AU35" s="5"/>
      <c r="AV35" s="5"/>
      <c r="AW35" s="5"/>
      <c r="AX35" s="5"/>
      <c r="AY35" s="5"/>
      <c r="AZ35" s="5"/>
      <c r="BA35" s="5"/>
      <c r="BB35" s="5"/>
      <c r="BC35" s="5"/>
    </row>
    <row r="36" spans="1:55" s="35" customFormat="1">
      <c r="AP36" s="5"/>
      <c r="AQ36" s="5"/>
    </row>
    <row r="37" spans="1:55" ht="17.5" customHeight="1">
      <c r="B37" s="107" t="s">
        <v>170</v>
      </c>
      <c r="C37" s="134"/>
      <c r="D37" s="108"/>
      <c r="E37" s="109"/>
      <c r="G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R37" s="35"/>
    </row>
    <row r="38" spans="1:55">
      <c r="A38" s="9"/>
      <c r="B38" s="9"/>
      <c r="C38" s="10"/>
      <c r="D38" s="9"/>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R38" s="35"/>
    </row>
    <row r="39" spans="1:55">
      <c r="A39" s="9"/>
      <c r="C39" s="110" t="s">
        <v>171</v>
      </c>
      <c r="D39" s="111" t="s">
        <v>43</v>
      </c>
      <c r="F39" s="9"/>
      <c r="H39" s="185">
        <f t="shared" ref="H39:AK39" si="11">INDEX($H$41:$AK$43,MATCH(climatesensitivity,$C$41:$C$43,0),MATCH(H$23,years,0))</f>
        <v>0</v>
      </c>
      <c r="I39" s="185">
        <f>INDEX($H$41:$AK$43,MATCH(climatesensitivity,$C$41:$C$43,0),MATCH(I$23,years,0))</f>
        <v>0</v>
      </c>
      <c r="J39" s="185">
        <f t="shared" si="11"/>
        <v>0</v>
      </c>
      <c r="K39" s="185">
        <f t="shared" si="11"/>
        <v>0</v>
      </c>
      <c r="L39" s="185">
        <f t="shared" si="11"/>
        <v>0</v>
      </c>
      <c r="M39" s="185">
        <f t="shared" si="11"/>
        <v>0</v>
      </c>
      <c r="N39" s="185">
        <f t="shared" si="11"/>
        <v>0</v>
      </c>
      <c r="O39" s="185">
        <f t="shared" si="11"/>
        <v>0</v>
      </c>
      <c r="P39" s="185">
        <f t="shared" si="11"/>
        <v>0</v>
      </c>
      <c r="Q39" s="185">
        <f t="shared" si="11"/>
        <v>0</v>
      </c>
      <c r="R39" s="185">
        <f t="shared" si="11"/>
        <v>0</v>
      </c>
      <c r="S39" s="185">
        <f t="shared" si="11"/>
        <v>0</v>
      </c>
      <c r="T39" s="185">
        <f t="shared" si="11"/>
        <v>0</v>
      </c>
      <c r="U39" s="185">
        <f t="shared" si="11"/>
        <v>0</v>
      </c>
      <c r="V39" s="185">
        <f t="shared" si="11"/>
        <v>0</v>
      </c>
      <c r="W39" s="185">
        <f t="shared" si="11"/>
        <v>0</v>
      </c>
      <c r="X39" s="185">
        <f t="shared" si="11"/>
        <v>0</v>
      </c>
      <c r="Y39" s="185">
        <f t="shared" si="11"/>
        <v>0</v>
      </c>
      <c r="Z39" s="185">
        <f t="shared" si="11"/>
        <v>0</v>
      </c>
      <c r="AA39" s="185">
        <f t="shared" si="11"/>
        <v>0</v>
      </c>
      <c r="AB39" s="185">
        <f t="shared" si="11"/>
        <v>0</v>
      </c>
      <c r="AC39" s="185">
        <f t="shared" si="11"/>
        <v>0</v>
      </c>
      <c r="AD39" s="185">
        <f t="shared" si="11"/>
        <v>0</v>
      </c>
      <c r="AE39" s="185">
        <f t="shared" si="11"/>
        <v>0</v>
      </c>
      <c r="AF39" s="185">
        <f t="shared" si="11"/>
        <v>0</v>
      </c>
      <c r="AG39" s="185">
        <f t="shared" si="11"/>
        <v>0</v>
      </c>
      <c r="AH39" s="185">
        <f t="shared" si="11"/>
        <v>0</v>
      </c>
      <c r="AI39" s="185">
        <f t="shared" si="11"/>
        <v>0</v>
      </c>
      <c r="AJ39" s="185">
        <f t="shared" si="11"/>
        <v>0</v>
      </c>
      <c r="AK39" s="185">
        <f t="shared" si="11"/>
        <v>0</v>
      </c>
      <c r="AR39" s="35"/>
    </row>
    <row r="40" spans="1:55">
      <c r="A40" s="9"/>
      <c r="D40" s="111"/>
      <c r="F40" s="9"/>
      <c r="H40" s="23"/>
      <c r="I40" s="23"/>
      <c r="J40" s="23"/>
      <c r="K40" s="23"/>
      <c r="L40" s="23"/>
      <c r="M40" s="23"/>
      <c r="N40" s="23"/>
      <c r="O40" s="23"/>
      <c r="P40" s="23"/>
      <c r="Q40" s="23"/>
      <c r="R40" s="23"/>
      <c r="S40" s="23"/>
      <c r="T40" s="23"/>
      <c r="U40" s="23"/>
      <c r="V40" s="23"/>
      <c r="W40" s="23"/>
      <c r="X40" s="23"/>
      <c r="Y40" s="23"/>
      <c r="Z40" s="23"/>
      <c r="AA40" s="23"/>
      <c r="AB40" s="23"/>
      <c r="AC40" s="23"/>
      <c r="AD40" s="23"/>
      <c r="AE40" s="23"/>
      <c r="AF40" s="23"/>
      <c r="AG40" s="23"/>
      <c r="AH40" s="23"/>
      <c r="AI40" s="23"/>
      <c r="AJ40" s="23"/>
      <c r="AK40" s="23"/>
    </row>
    <row r="41" spans="1:55">
      <c r="A41" s="9"/>
      <c r="B41" s="9"/>
      <c r="C41" s="112" t="s">
        <v>172</v>
      </c>
      <c r="D41" s="16" t="s">
        <v>43</v>
      </c>
      <c r="F41" s="9"/>
      <c r="G41" s="9"/>
      <c r="H41" s="177"/>
      <c r="I41" s="177"/>
      <c r="J41" s="177"/>
      <c r="K41" s="177"/>
      <c r="L41" s="177"/>
      <c r="M41" s="177"/>
      <c r="N41" s="177"/>
      <c r="O41" s="177"/>
      <c r="P41" s="177"/>
      <c r="Q41" s="177"/>
      <c r="R41" s="177"/>
      <c r="S41" s="177"/>
      <c r="T41" s="177"/>
      <c r="U41" s="177"/>
      <c r="V41" s="177"/>
      <c r="W41" s="177"/>
      <c r="X41" s="177"/>
      <c r="Y41" s="177"/>
      <c r="Z41" s="177"/>
      <c r="AA41" s="177"/>
      <c r="AB41" s="177"/>
      <c r="AC41" s="177"/>
      <c r="AD41" s="177"/>
      <c r="AE41" s="177"/>
      <c r="AF41" s="177"/>
      <c r="AG41" s="177"/>
      <c r="AH41" s="177"/>
      <c r="AI41" s="177"/>
      <c r="AJ41" s="177"/>
      <c r="AK41" s="177"/>
    </row>
    <row r="42" spans="1:55">
      <c r="A42" s="9"/>
      <c r="B42" s="9"/>
      <c r="C42" s="112" t="s">
        <v>38</v>
      </c>
      <c r="D42" s="16" t="s">
        <v>43</v>
      </c>
      <c r="F42" s="9"/>
      <c r="G42" s="9"/>
      <c r="H42" s="177"/>
      <c r="I42" s="177"/>
      <c r="J42" s="177"/>
      <c r="K42" s="177"/>
      <c r="L42" s="177"/>
      <c r="M42" s="177"/>
      <c r="N42" s="177"/>
      <c r="O42" s="177"/>
      <c r="P42" s="177"/>
      <c r="Q42" s="177"/>
      <c r="R42" s="177"/>
      <c r="S42" s="177"/>
      <c r="T42" s="177"/>
      <c r="U42" s="177"/>
      <c r="V42" s="177"/>
      <c r="W42" s="177"/>
      <c r="X42" s="177"/>
      <c r="Y42" s="177"/>
      <c r="Z42" s="177"/>
      <c r="AA42" s="177"/>
      <c r="AB42" s="177"/>
      <c r="AC42" s="177"/>
      <c r="AD42" s="177"/>
      <c r="AE42" s="177"/>
      <c r="AF42" s="177"/>
      <c r="AG42" s="177"/>
      <c r="AH42" s="177"/>
      <c r="AI42" s="177"/>
      <c r="AJ42" s="177"/>
      <c r="AK42" s="177"/>
    </row>
    <row r="43" spans="1:55">
      <c r="A43" s="9"/>
      <c r="B43" s="9"/>
      <c r="C43" s="112" t="s">
        <v>173</v>
      </c>
      <c r="D43" s="16" t="s">
        <v>43</v>
      </c>
      <c r="F43" s="9"/>
      <c r="G43" s="9"/>
      <c r="H43" s="177"/>
      <c r="I43" s="177"/>
      <c r="J43" s="177"/>
      <c r="K43" s="177"/>
      <c r="L43" s="177"/>
      <c r="M43" s="177"/>
      <c r="N43" s="177"/>
      <c r="O43" s="177"/>
      <c r="P43" s="177"/>
      <c r="Q43" s="177"/>
      <c r="R43" s="177"/>
      <c r="S43" s="177"/>
      <c r="T43" s="177"/>
      <c r="U43" s="177"/>
      <c r="V43" s="177"/>
      <c r="W43" s="177"/>
      <c r="X43" s="177"/>
      <c r="Y43" s="177"/>
      <c r="Z43" s="177"/>
      <c r="AA43" s="177"/>
      <c r="AB43" s="177"/>
      <c r="AC43" s="177"/>
      <c r="AD43" s="177"/>
      <c r="AE43" s="177"/>
      <c r="AF43" s="177"/>
      <c r="AG43" s="177"/>
      <c r="AH43" s="177"/>
      <c r="AI43" s="177"/>
      <c r="AJ43" s="177"/>
      <c r="AK43" s="177"/>
    </row>
    <row r="44" spans="1:55">
      <c r="A44" s="9"/>
      <c r="B44" s="9"/>
      <c r="C44" s="11"/>
      <c r="D44" s="11"/>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row>
    <row r="46" spans="1:55" s="35" customFormat="1" ht="32" thickBot="1">
      <c r="B46" s="139" t="s">
        <v>174</v>
      </c>
      <c r="C46" s="139"/>
      <c r="D46" s="139"/>
      <c r="E46" s="139"/>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95"/>
      <c r="AP46" s="5"/>
      <c r="AQ46" s="5"/>
    </row>
    <row r="47" spans="1:55" s="116" customFormat="1">
      <c r="A47" s="108"/>
      <c r="B47" s="108"/>
      <c r="C47" s="113"/>
      <c r="D47" s="114"/>
      <c r="E47" s="115"/>
      <c r="F47" s="115"/>
      <c r="G47" s="115"/>
      <c r="H47" s="113"/>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5"/>
      <c r="AM47" s="5"/>
      <c r="AN47" s="5"/>
      <c r="AO47" s="5"/>
    </row>
    <row r="48" spans="1:55" s="116" customFormat="1">
      <c r="A48" s="108"/>
      <c r="B48" s="107" t="s">
        <v>170</v>
      </c>
      <c r="C48" s="134"/>
      <c r="D48" s="109"/>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8"/>
      <c r="AL48" s="5"/>
      <c r="AM48" s="5"/>
      <c r="AN48" s="5"/>
      <c r="AO48" s="5"/>
      <c r="AP48" s="108"/>
      <c r="AQ48" s="108"/>
      <c r="AR48" s="108"/>
    </row>
    <row r="49" spans="1:55" s="116" customFormat="1">
      <c r="A49" s="108"/>
      <c r="B49" s="108"/>
      <c r="C49" s="113"/>
      <c r="D49" s="115"/>
      <c r="E49" s="115"/>
      <c r="F49" s="115"/>
      <c r="G49" s="115"/>
      <c r="H49" s="113"/>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5"/>
      <c r="AM49" s="5"/>
      <c r="AN49" s="5"/>
      <c r="AO49" s="5"/>
    </row>
    <row r="50" spans="1:55" s="116" customFormat="1" ht="18.649999999999999" customHeight="1">
      <c r="A50" s="108"/>
      <c r="B50" s="108"/>
      <c r="C50" s="117" t="s">
        <v>175</v>
      </c>
      <c r="D50" s="118" t="s">
        <v>176</v>
      </c>
      <c r="E50" s="119" t="s">
        <v>177</v>
      </c>
      <c r="F50" s="115"/>
      <c r="G50" s="115"/>
      <c r="H50" s="134"/>
      <c r="I50" s="134"/>
      <c r="J50" s="134"/>
      <c r="K50" s="134"/>
      <c r="L50" s="134"/>
      <c r="M50" s="134"/>
      <c r="N50" s="134"/>
      <c r="O50" s="134"/>
      <c r="P50" s="134"/>
      <c r="Q50" s="134"/>
      <c r="R50" s="134"/>
      <c r="S50" s="134"/>
      <c r="T50" s="134"/>
      <c r="U50" s="134"/>
      <c r="V50" s="134"/>
      <c r="W50" s="134"/>
      <c r="X50" s="134"/>
      <c r="Y50" s="134"/>
      <c r="Z50" s="134"/>
      <c r="AA50" s="134"/>
      <c r="AB50" s="134"/>
      <c r="AC50" s="134"/>
      <c r="AD50" s="134"/>
      <c r="AE50" s="134"/>
      <c r="AF50" s="134"/>
      <c r="AG50" s="134"/>
      <c r="AH50" s="134"/>
      <c r="AI50" s="134"/>
      <c r="AJ50" s="134"/>
      <c r="AK50" s="134"/>
      <c r="AL50" s="108"/>
      <c r="AM50" s="108"/>
    </row>
    <row r="51" spans="1:55" s="116" customFormat="1">
      <c r="A51" s="108"/>
      <c r="B51" s="108"/>
      <c r="C51" s="113"/>
      <c r="D51" s="118"/>
      <c r="E51" s="115"/>
      <c r="F51" s="115"/>
      <c r="G51" s="115"/>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08"/>
      <c r="AM51" s="108"/>
    </row>
    <row r="52" spans="1:55" s="116" customFormat="1">
      <c r="A52" s="108"/>
      <c r="B52" s="108"/>
      <c r="C52" s="117" t="s">
        <v>84</v>
      </c>
      <c r="D52" s="118" t="s">
        <v>43</v>
      </c>
      <c r="E52" s="119" t="s">
        <v>178</v>
      </c>
      <c r="F52" s="115"/>
      <c r="G52" s="115"/>
      <c r="H52" s="187">
        <f t="shared" ref="H52:AK52" si="12">INDEX($H$54:$AO$56,MATCH(climatesensitivity,$C$54:$C$56,0),MATCH(H$23,years,0))</f>
        <v>0</v>
      </c>
      <c r="I52" s="187">
        <f t="shared" si="12"/>
        <v>0</v>
      </c>
      <c r="J52" s="187">
        <f t="shared" si="12"/>
        <v>0</v>
      </c>
      <c r="K52" s="187">
        <f t="shared" si="12"/>
        <v>0</v>
      </c>
      <c r="L52" s="187">
        <f t="shared" si="12"/>
        <v>0</v>
      </c>
      <c r="M52" s="187">
        <f t="shared" si="12"/>
        <v>0</v>
      </c>
      <c r="N52" s="187">
        <f t="shared" si="12"/>
        <v>0</v>
      </c>
      <c r="O52" s="187">
        <f t="shared" si="12"/>
        <v>0</v>
      </c>
      <c r="P52" s="187">
        <f t="shared" si="12"/>
        <v>0</v>
      </c>
      <c r="Q52" s="187">
        <f t="shared" si="12"/>
        <v>0</v>
      </c>
      <c r="R52" s="187">
        <f t="shared" si="12"/>
        <v>0</v>
      </c>
      <c r="S52" s="187">
        <f t="shared" si="12"/>
        <v>0</v>
      </c>
      <c r="T52" s="187">
        <f t="shared" si="12"/>
        <v>0</v>
      </c>
      <c r="U52" s="187">
        <f t="shared" si="12"/>
        <v>0</v>
      </c>
      <c r="V52" s="187">
        <f t="shared" si="12"/>
        <v>0</v>
      </c>
      <c r="W52" s="187">
        <f t="shared" si="12"/>
        <v>0</v>
      </c>
      <c r="X52" s="187">
        <f t="shared" si="12"/>
        <v>0</v>
      </c>
      <c r="Y52" s="187">
        <f t="shared" si="12"/>
        <v>0</v>
      </c>
      <c r="Z52" s="187">
        <f t="shared" si="12"/>
        <v>0</v>
      </c>
      <c r="AA52" s="187">
        <f t="shared" si="12"/>
        <v>0</v>
      </c>
      <c r="AB52" s="187">
        <f t="shared" si="12"/>
        <v>0</v>
      </c>
      <c r="AC52" s="187">
        <f t="shared" si="12"/>
        <v>0</v>
      </c>
      <c r="AD52" s="187">
        <f t="shared" si="12"/>
        <v>0</v>
      </c>
      <c r="AE52" s="187">
        <f t="shared" si="12"/>
        <v>0</v>
      </c>
      <c r="AF52" s="187">
        <f t="shared" si="12"/>
        <v>0</v>
      </c>
      <c r="AG52" s="187">
        <f t="shared" si="12"/>
        <v>0</v>
      </c>
      <c r="AH52" s="187">
        <f t="shared" si="12"/>
        <v>0</v>
      </c>
      <c r="AI52" s="187">
        <f t="shared" si="12"/>
        <v>0</v>
      </c>
      <c r="AJ52" s="187">
        <f t="shared" si="12"/>
        <v>0</v>
      </c>
      <c r="AK52" s="187">
        <f t="shared" si="12"/>
        <v>0</v>
      </c>
      <c r="AL52" s="108"/>
      <c r="AM52" s="108"/>
    </row>
    <row r="53" spans="1:55" s="116" customFormat="1">
      <c r="A53" s="108"/>
      <c r="B53" s="108"/>
      <c r="C53" s="113"/>
      <c r="D53" s="118"/>
      <c r="E53" s="115"/>
      <c r="F53" s="115"/>
      <c r="G53" s="115"/>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08"/>
      <c r="AM53" s="108"/>
    </row>
    <row r="54" spans="1:55" s="116" customFormat="1">
      <c r="A54" s="108"/>
      <c r="B54" s="121"/>
      <c r="C54" s="112" t="s">
        <v>172</v>
      </c>
      <c r="D54" s="118" t="s">
        <v>43</v>
      </c>
      <c r="E54" s="115"/>
      <c r="F54" s="115"/>
      <c r="G54" s="115"/>
      <c r="H54" s="177"/>
      <c r="I54" s="177"/>
      <c r="J54" s="177"/>
      <c r="K54" s="177"/>
      <c r="L54" s="177"/>
      <c r="M54" s="177"/>
      <c r="N54" s="177"/>
      <c r="O54" s="177"/>
      <c r="P54" s="177"/>
      <c r="Q54" s="177"/>
      <c r="R54" s="177"/>
      <c r="S54" s="177"/>
      <c r="T54" s="177"/>
      <c r="U54" s="177"/>
      <c r="V54" s="177"/>
      <c r="W54" s="177"/>
      <c r="X54" s="177"/>
      <c r="Y54" s="177"/>
      <c r="Z54" s="177"/>
      <c r="AA54" s="177"/>
      <c r="AB54" s="177"/>
      <c r="AC54" s="177"/>
      <c r="AD54" s="177"/>
      <c r="AE54" s="177"/>
      <c r="AF54" s="177"/>
      <c r="AG54" s="177"/>
      <c r="AH54" s="177"/>
      <c r="AI54" s="177"/>
      <c r="AJ54" s="177"/>
      <c r="AK54" s="177"/>
      <c r="AL54" s="108"/>
      <c r="AM54" s="108"/>
    </row>
    <row r="55" spans="1:55" s="116" customFormat="1">
      <c r="A55" s="108"/>
      <c r="B55" s="121"/>
      <c r="C55" s="112" t="s">
        <v>38</v>
      </c>
      <c r="D55" s="118" t="s">
        <v>43</v>
      </c>
      <c r="E55" s="115"/>
      <c r="F55" s="115"/>
      <c r="G55" s="115"/>
      <c r="H55" s="177"/>
      <c r="I55" s="177"/>
      <c r="J55" s="177"/>
      <c r="K55" s="177"/>
      <c r="L55" s="177"/>
      <c r="M55" s="177"/>
      <c r="N55" s="177"/>
      <c r="O55" s="177"/>
      <c r="P55" s="177"/>
      <c r="Q55" s="177"/>
      <c r="R55" s="177"/>
      <c r="S55" s="177"/>
      <c r="T55" s="177"/>
      <c r="U55" s="177"/>
      <c r="V55" s="177"/>
      <c r="W55" s="177"/>
      <c r="X55" s="177"/>
      <c r="Y55" s="177"/>
      <c r="Z55" s="177"/>
      <c r="AA55" s="177"/>
      <c r="AB55" s="177"/>
      <c r="AC55" s="177"/>
      <c r="AD55" s="177"/>
      <c r="AE55" s="177"/>
      <c r="AF55" s="177"/>
      <c r="AG55" s="177"/>
      <c r="AH55" s="177"/>
      <c r="AI55" s="177"/>
      <c r="AJ55" s="177"/>
      <c r="AK55" s="177"/>
      <c r="AL55" s="108"/>
      <c r="AM55" s="108"/>
    </row>
    <row r="56" spans="1:55" s="116" customFormat="1">
      <c r="A56" s="108"/>
      <c r="B56" s="121"/>
      <c r="C56" s="112" t="s">
        <v>173</v>
      </c>
      <c r="D56" s="118" t="s">
        <v>43</v>
      </c>
      <c r="E56" s="115"/>
      <c r="F56" s="115"/>
      <c r="G56" s="115"/>
      <c r="H56" s="177"/>
      <c r="I56" s="177"/>
      <c r="J56" s="177"/>
      <c r="K56" s="177"/>
      <c r="L56" s="177"/>
      <c r="M56" s="177"/>
      <c r="N56" s="177"/>
      <c r="O56" s="177"/>
      <c r="P56" s="177"/>
      <c r="Q56" s="177"/>
      <c r="R56" s="177"/>
      <c r="S56" s="177"/>
      <c r="T56" s="177"/>
      <c r="U56" s="177"/>
      <c r="V56" s="177"/>
      <c r="W56" s="177"/>
      <c r="X56" s="177"/>
      <c r="Y56" s="177"/>
      <c r="Z56" s="177"/>
      <c r="AA56" s="177"/>
      <c r="AB56" s="177"/>
      <c r="AC56" s="177"/>
      <c r="AD56" s="177"/>
      <c r="AE56" s="177"/>
      <c r="AF56" s="177"/>
      <c r="AG56" s="177"/>
      <c r="AH56" s="177"/>
      <c r="AI56" s="177"/>
      <c r="AJ56" s="177"/>
      <c r="AK56" s="177"/>
      <c r="AL56" s="108"/>
      <c r="AM56" s="108"/>
    </row>
    <row r="57" spans="1:55" s="116" customFormat="1">
      <c r="A57" s="108"/>
      <c r="B57" s="121"/>
      <c r="C57" s="122"/>
      <c r="D57" s="118"/>
      <c r="E57" s="115"/>
      <c r="F57" s="115"/>
      <c r="G57" s="115"/>
      <c r="H57" s="123"/>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08"/>
      <c r="AM57" s="108"/>
    </row>
    <row r="59" spans="1:55" ht="32" thickBot="1">
      <c r="A59" s="8"/>
      <c r="B59" s="205" t="s">
        <v>179</v>
      </c>
      <c r="C59" s="205"/>
      <c r="D59" s="206"/>
      <c r="E59" s="206"/>
      <c r="F59" s="206"/>
      <c r="G59" s="206"/>
      <c r="H59" s="206"/>
      <c r="I59" s="206"/>
      <c r="J59" s="206"/>
      <c r="K59" s="206"/>
      <c r="L59" s="206"/>
      <c r="M59" s="206"/>
      <c r="N59" s="206"/>
      <c r="O59" s="206"/>
      <c r="P59" s="206"/>
      <c r="Q59" s="206"/>
      <c r="R59" s="206"/>
      <c r="S59" s="206"/>
      <c r="T59" s="206"/>
      <c r="U59" s="206"/>
      <c r="V59" s="206"/>
      <c r="W59" s="206"/>
      <c r="X59" s="206"/>
      <c r="Y59" s="206"/>
      <c r="Z59" s="206"/>
      <c r="AA59" s="206"/>
      <c r="AB59" s="206"/>
      <c r="AC59" s="206"/>
      <c r="AD59" s="206"/>
      <c r="AE59" s="206"/>
      <c r="AF59" s="206"/>
      <c r="AG59" s="206"/>
      <c r="AH59" s="206"/>
      <c r="AI59" s="206"/>
      <c r="AJ59" s="206"/>
      <c r="AK59" s="206"/>
      <c r="AL59" s="213"/>
      <c r="AM59" s="204"/>
      <c r="AN59" s="204"/>
      <c r="AO59" s="204"/>
      <c r="AP59" s="204"/>
      <c r="AQ59" s="204"/>
      <c r="AR59" s="204"/>
      <c r="AS59" s="204"/>
      <c r="AT59" s="204"/>
      <c r="AU59" s="204"/>
      <c r="AV59" s="204"/>
      <c r="AW59" s="204"/>
      <c r="AX59" s="204"/>
      <c r="AY59" s="204"/>
      <c r="AZ59" s="204"/>
    </row>
    <row r="60" spans="1:55" ht="21" customHeight="1">
      <c r="A60" s="19"/>
      <c r="B60" s="19"/>
      <c r="C60" s="95"/>
      <c r="D60" s="19"/>
      <c r="E60" s="19"/>
      <c r="F60" s="19"/>
      <c r="G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R60" s="96"/>
      <c r="AS60" s="96"/>
    </row>
    <row r="61" spans="1:55" s="116" customFormat="1">
      <c r="A61" s="108"/>
      <c r="B61" s="107" t="s">
        <v>170</v>
      </c>
      <c r="C61" s="134"/>
      <c r="D61" s="109"/>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08"/>
      <c r="AL61" s="108"/>
      <c r="AM61" s="108"/>
      <c r="AP61" s="108"/>
      <c r="AQ61" s="108"/>
      <c r="AR61" s="108"/>
    </row>
    <row r="62" spans="1:55" s="116" customFormat="1">
      <c r="A62" s="108"/>
      <c r="B62" s="108"/>
      <c r="C62" s="108"/>
      <c r="D62" s="108"/>
      <c r="E62" s="108"/>
      <c r="F62" s="108"/>
      <c r="G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08"/>
      <c r="AL62" s="108"/>
      <c r="AM62" s="108"/>
      <c r="AP62" s="108"/>
      <c r="AQ62" s="108"/>
      <c r="AR62" s="108"/>
    </row>
    <row r="63" spans="1:55" s="81" customFormat="1" ht="25.5">
      <c r="A63" s="5"/>
      <c r="B63" s="137" t="s">
        <v>180</v>
      </c>
      <c r="C63" s="127"/>
      <c r="AM63" s="5"/>
      <c r="AN63" s="5"/>
      <c r="AO63" s="5"/>
      <c r="AP63" s="5"/>
      <c r="AQ63" s="5"/>
      <c r="AR63" s="5"/>
      <c r="AS63" s="5"/>
      <c r="AT63" s="5"/>
      <c r="AU63" s="5"/>
      <c r="AV63" s="5"/>
      <c r="AW63" s="5"/>
      <c r="AX63" s="5"/>
      <c r="AY63" s="5"/>
      <c r="AZ63" s="5"/>
      <c r="BA63" s="5"/>
      <c r="BB63" s="5"/>
      <c r="BC63" s="5"/>
    </row>
    <row r="64" spans="1:55" ht="36" customHeight="1">
      <c r="E64" s="125" t="s">
        <v>103</v>
      </c>
      <c r="F64" s="125" t="s">
        <v>104</v>
      </c>
      <c r="H64" s="142" t="s">
        <v>181</v>
      </c>
      <c r="I64" s="142" t="s">
        <v>182</v>
      </c>
      <c r="J64" s="142" t="s">
        <v>38</v>
      </c>
      <c r="K64" s="142" t="s">
        <v>173</v>
      </c>
    </row>
    <row r="65" spans="1:55">
      <c r="C65" s="132" t="s">
        <v>183</v>
      </c>
      <c r="D65" s="82" t="s">
        <v>80</v>
      </c>
      <c r="E65" s="133"/>
      <c r="F65" s="133"/>
      <c r="G65" s="126"/>
      <c r="H65" s="186">
        <f>INDEX(I65:K65,1,MATCH(climatesensitivity,$I$64:$K$64,0))</f>
        <v>0</v>
      </c>
      <c r="I65" s="131"/>
      <c r="J65" s="178"/>
      <c r="K65" s="131"/>
      <c r="L65" s="23"/>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row>
    <row r="66" spans="1:55">
      <c r="C66" s="132" t="s">
        <v>184</v>
      </c>
      <c r="D66" s="82" t="s">
        <v>80</v>
      </c>
      <c r="E66" s="133"/>
      <c r="F66" s="133"/>
      <c r="G66" s="126"/>
      <c r="H66" s="144">
        <f>INDEX(I66:K66,1,MATCH(climatesensitivity,$I$64:$K$64,0))</f>
        <v>0</v>
      </c>
      <c r="I66" s="131"/>
      <c r="J66" s="131"/>
      <c r="K66" s="131"/>
      <c r="L66" s="23"/>
      <c r="M66" s="23"/>
      <c r="N66" s="23"/>
      <c r="O66" s="23"/>
      <c r="P66" s="23"/>
      <c r="Q66" s="23"/>
      <c r="R66" s="23"/>
      <c r="S66" s="23"/>
      <c r="T66" s="23"/>
      <c r="U66" s="23"/>
      <c r="V66" s="23"/>
      <c r="W66" s="23"/>
      <c r="X66" s="23"/>
      <c r="Y66" s="23"/>
      <c r="Z66" s="23"/>
      <c r="AA66" s="23"/>
      <c r="AB66" s="23"/>
      <c r="AC66" s="23"/>
      <c r="AD66" s="23"/>
      <c r="AE66" s="23"/>
      <c r="AF66" s="23"/>
      <c r="AG66" s="23"/>
      <c r="AH66" s="23"/>
      <c r="AI66" s="23"/>
      <c r="AJ66" s="23"/>
      <c r="AK66" s="23"/>
      <c r="AL66" s="23"/>
      <c r="AM66" s="23"/>
      <c r="AN66" s="23"/>
      <c r="AO66" s="23"/>
      <c r="AP66" s="23"/>
      <c r="AQ66" s="23"/>
      <c r="AR66" s="23"/>
      <c r="AS66" s="23"/>
      <c r="AT66" s="23"/>
      <c r="AU66" s="23"/>
      <c r="AV66" s="23"/>
      <c r="AW66" s="23"/>
      <c r="AX66" s="23"/>
      <c r="AY66" s="23"/>
      <c r="AZ66" s="23"/>
    </row>
    <row r="67" spans="1:55">
      <c r="C67" s="132" t="s">
        <v>185</v>
      </c>
      <c r="D67" s="82" t="s">
        <v>80</v>
      </c>
      <c r="E67" s="133"/>
      <c r="F67" s="133"/>
      <c r="G67" s="126"/>
      <c r="H67" s="144">
        <f>INDEX(I67:K67,1,MATCH(climatesensitivity,$I$64:$K$64,0))</f>
        <v>0</v>
      </c>
      <c r="I67" s="131"/>
      <c r="J67" s="131"/>
      <c r="K67" s="131"/>
      <c r="L67" s="23"/>
      <c r="M67" s="23"/>
      <c r="N67" s="23"/>
      <c r="O67" s="23"/>
      <c r="P67" s="23"/>
      <c r="Q67" s="23"/>
      <c r="R67" s="23"/>
      <c r="S67" s="23"/>
      <c r="T67" s="23"/>
      <c r="U67" s="23"/>
      <c r="V67" s="23"/>
      <c r="W67" s="23"/>
      <c r="X67" s="23"/>
      <c r="Y67" s="23"/>
      <c r="Z67" s="23"/>
      <c r="AA67" s="23"/>
      <c r="AB67" s="23"/>
      <c r="AC67" s="23"/>
      <c r="AD67" s="23"/>
      <c r="AE67" s="23"/>
      <c r="AF67" s="23"/>
      <c r="AG67" s="23"/>
      <c r="AH67" s="23"/>
      <c r="AI67" s="23"/>
      <c r="AJ67" s="23"/>
      <c r="AK67" s="23"/>
      <c r="AL67" s="23"/>
      <c r="AM67" s="23"/>
      <c r="AN67" s="23"/>
      <c r="AO67" s="23"/>
      <c r="AP67" s="23"/>
      <c r="AQ67" s="23"/>
      <c r="AR67" s="23"/>
      <c r="AS67" s="23"/>
      <c r="AT67" s="23"/>
      <c r="AU67" s="23"/>
      <c r="AV67" s="23"/>
      <c r="AW67" s="23"/>
      <c r="AX67" s="23"/>
    </row>
    <row r="68" spans="1:55">
      <c r="C68" s="132" t="s">
        <v>186</v>
      </c>
      <c r="D68" s="82" t="s">
        <v>80</v>
      </c>
      <c r="E68" s="133"/>
      <c r="F68" s="133"/>
      <c r="G68" s="126"/>
      <c r="H68" s="144">
        <f>INDEX(I68:K68,1,MATCH(climatesensitivity,$I$64:$K$64,0))</f>
        <v>0</v>
      </c>
      <c r="I68" s="131"/>
      <c r="J68" s="131"/>
      <c r="K68" s="131"/>
      <c r="L68" s="23"/>
      <c r="M68" s="23"/>
      <c r="N68" s="23"/>
      <c r="O68" s="23"/>
      <c r="P68" s="23"/>
      <c r="Q68" s="23"/>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c r="AP68" s="23"/>
      <c r="AQ68" s="23"/>
      <c r="AR68" s="23"/>
      <c r="AS68" s="23"/>
      <c r="AT68" s="23"/>
      <c r="AU68" s="23"/>
      <c r="AV68" s="23"/>
      <c r="AW68" s="23"/>
      <c r="AX68" s="23"/>
    </row>
    <row r="69" spans="1:55">
      <c r="C69" s="132" t="s">
        <v>187</v>
      </c>
      <c r="D69" s="82" t="s">
        <v>80</v>
      </c>
      <c r="E69" s="133"/>
      <c r="F69" s="133"/>
      <c r="G69" s="126"/>
      <c r="H69" s="144">
        <f>INDEX(I69:K69,1,MATCH(climatesensitivity,$I$64:$K$64,0))</f>
        <v>0</v>
      </c>
      <c r="I69" s="131"/>
      <c r="J69" s="131"/>
      <c r="K69" s="131"/>
      <c r="L69" s="23"/>
      <c r="M69" s="23"/>
      <c r="N69" s="23"/>
      <c r="O69" s="23"/>
      <c r="P69" s="23"/>
      <c r="Q69" s="23"/>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c r="AP69" s="23"/>
      <c r="AQ69" s="23"/>
      <c r="AR69" s="23"/>
      <c r="AS69" s="23"/>
      <c r="AT69" s="23"/>
      <c r="AU69" s="23"/>
      <c r="AV69" s="23"/>
      <c r="AW69" s="23"/>
      <c r="AX69" s="23"/>
    </row>
    <row r="70" spans="1:55" s="35" customFormat="1">
      <c r="D70" s="82"/>
      <c r="G70" s="126"/>
    </row>
    <row r="71" spans="1:55" s="81" customFormat="1" ht="25.5">
      <c r="A71" s="5"/>
      <c r="B71" s="137" t="s">
        <v>188</v>
      </c>
      <c r="C71" s="127"/>
      <c r="AM71" s="5"/>
      <c r="AN71" s="5"/>
      <c r="AO71" s="5"/>
      <c r="AP71" s="5"/>
      <c r="AQ71" s="5"/>
      <c r="AR71" s="5"/>
      <c r="AS71" s="5"/>
      <c r="AT71" s="5"/>
      <c r="AU71" s="5"/>
      <c r="AV71" s="5"/>
      <c r="AW71" s="5"/>
      <c r="AX71" s="5"/>
      <c r="AY71" s="5"/>
      <c r="AZ71" s="5"/>
      <c r="BA71" s="5"/>
      <c r="BB71" s="5"/>
      <c r="BC71" s="5"/>
    </row>
    <row r="72" spans="1:55" s="126" customFormat="1">
      <c r="A72" s="128"/>
      <c r="B72" s="128"/>
      <c r="C72" s="128" t="s">
        <v>189</v>
      </c>
      <c r="D72" s="129"/>
      <c r="E72" s="128"/>
      <c r="F72" s="128"/>
      <c r="G72" s="128"/>
      <c r="H72" s="128"/>
      <c r="I72" s="128"/>
      <c r="J72" s="128"/>
      <c r="K72" s="128"/>
      <c r="L72" s="128"/>
      <c r="M72" s="128"/>
      <c r="N72" s="128"/>
      <c r="O72" s="128"/>
      <c r="P72" s="128"/>
      <c r="Q72" s="128"/>
      <c r="R72" s="128"/>
      <c r="S72" s="128"/>
      <c r="T72" s="128"/>
      <c r="U72" s="128"/>
      <c r="V72" s="128"/>
      <c r="W72" s="128"/>
      <c r="X72" s="128"/>
      <c r="Y72" s="128"/>
      <c r="Z72" s="128"/>
      <c r="AA72" s="128"/>
      <c r="AB72" s="128"/>
      <c r="AC72" s="128"/>
      <c r="AD72" s="128"/>
      <c r="AE72" s="128"/>
      <c r="AF72" s="128"/>
      <c r="AG72" s="128"/>
      <c r="AH72" s="128"/>
      <c r="AI72" s="128"/>
      <c r="AJ72" s="128"/>
      <c r="AK72" s="128"/>
      <c r="AL72" s="128"/>
      <c r="AM72" s="128"/>
      <c r="AN72" s="128"/>
      <c r="AO72" s="128"/>
      <c r="AP72" s="128"/>
      <c r="AQ72" s="128"/>
      <c r="AR72" s="128"/>
    </row>
    <row r="73" spans="1:55" s="126" customFormat="1">
      <c r="A73" s="128"/>
      <c r="B73" s="128"/>
      <c r="C73" s="128"/>
      <c r="D73" s="129"/>
      <c r="E73" s="128"/>
      <c r="F73" s="128"/>
      <c r="G73" s="128"/>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row>
    <row r="74" spans="1:55">
      <c r="H74" s="5" t="s">
        <v>105</v>
      </c>
      <c r="I74" s="5" t="s">
        <v>106</v>
      </c>
      <c r="J74" s="5" t="s">
        <v>107</v>
      </c>
      <c r="K74" s="5" t="s">
        <v>108</v>
      </c>
      <c r="L74" s="5" t="s">
        <v>109</v>
      </c>
      <c r="M74" s="5" t="s">
        <v>110</v>
      </c>
      <c r="N74" s="5" t="s">
        <v>111</v>
      </c>
      <c r="O74" s="5" t="s">
        <v>112</v>
      </c>
      <c r="P74" s="5" t="s">
        <v>113</v>
      </c>
      <c r="Q74" s="5" t="s">
        <v>114</v>
      </c>
      <c r="R74" s="5" t="s">
        <v>115</v>
      </c>
      <c r="S74" s="5" t="s">
        <v>116</v>
      </c>
      <c r="T74" s="5" t="s">
        <v>117</v>
      </c>
      <c r="U74" s="5" t="s">
        <v>118</v>
      </c>
      <c r="V74" s="5" t="s">
        <v>119</v>
      </c>
      <c r="W74" s="5" t="s">
        <v>120</v>
      </c>
      <c r="X74" s="5" t="s">
        <v>121</v>
      </c>
      <c r="Y74" s="5" t="s">
        <v>122</v>
      </c>
      <c r="Z74" s="5" t="s">
        <v>123</v>
      </c>
      <c r="AA74" s="5" t="s">
        <v>124</v>
      </c>
      <c r="AB74" s="5" t="s">
        <v>125</v>
      </c>
      <c r="AC74" s="5" t="s">
        <v>126</v>
      </c>
      <c r="AD74" s="5" t="s">
        <v>127</v>
      </c>
      <c r="AE74" s="5" t="s">
        <v>128</v>
      </c>
      <c r="AF74" s="5" t="s">
        <v>129</v>
      </c>
      <c r="AG74" s="5" t="s">
        <v>130</v>
      </c>
      <c r="AH74" s="5" t="s">
        <v>131</v>
      </c>
      <c r="AI74" s="5" t="s">
        <v>132</v>
      </c>
      <c r="AJ74" s="5" t="s">
        <v>133</v>
      </c>
      <c r="AK74" s="5" t="s">
        <v>134</v>
      </c>
      <c r="AL74" s="5" t="s">
        <v>135</v>
      </c>
    </row>
    <row r="75" spans="1:55">
      <c r="C75" s="106" t="str" cm="1">
        <f t="array" ref="C75:C79">augnames</f>
        <v>Augmentation 1 name</v>
      </c>
      <c r="D75" s="145" t="str">
        <f>baseyear</f>
        <v>FY$24</v>
      </c>
      <c r="E75" s="85" t="s">
        <v>190</v>
      </c>
      <c r="H75" s="173"/>
      <c r="I75" s="173"/>
      <c r="J75" s="173"/>
      <c r="K75" s="173"/>
      <c r="L75" s="173"/>
      <c r="M75" s="173"/>
      <c r="N75" s="173"/>
      <c r="O75" s="173"/>
      <c r="P75" s="173"/>
      <c r="Q75" s="173"/>
      <c r="R75" s="173"/>
      <c r="S75" s="136"/>
      <c r="T75" s="136"/>
      <c r="U75" s="136"/>
      <c r="V75" s="136"/>
      <c r="W75" s="136"/>
      <c r="X75" s="136"/>
      <c r="Y75" s="136"/>
      <c r="Z75" s="136"/>
      <c r="AA75" s="136"/>
      <c r="AB75" s="136"/>
      <c r="AC75" s="136"/>
      <c r="AD75" s="136"/>
      <c r="AE75" s="136"/>
      <c r="AF75" s="136"/>
      <c r="AG75" s="136"/>
      <c r="AH75" s="136"/>
      <c r="AI75" s="136"/>
      <c r="AJ75" s="136"/>
      <c r="AK75" s="136"/>
      <c r="AL75" s="135"/>
      <c r="AM75" s="35"/>
      <c r="AN75" s="35"/>
      <c r="AO75" s="35"/>
      <c r="AP75" s="35"/>
      <c r="AQ75" s="35"/>
      <c r="AR75" s="35"/>
      <c r="AS75" s="35"/>
      <c r="AT75" s="35"/>
      <c r="AU75" s="35"/>
      <c r="AV75" s="35"/>
      <c r="AW75" s="35"/>
      <c r="AX75" s="35"/>
      <c r="AY75" s="35"/>
      <c r="AZ75" s="35"/>
      <c r="BA75" s="35"/>
      <c r="BB75" s="35"/>
      <c r="BC75" s="35"/>
    </row>
    <row r="76" spans="1:55">
      <c r="C76" s="106" t="str">
        <v>Augmentation 2 name</v>
      </c>
      <c r="D76" s="145" t="str">
        <f>baseyear</f>
        <v>FY$24</v>
      </c>
      <c r="H76" s="173"/>
      <c r="I76" s="173"/>
      <c r="J76" s="173"/>
      <c r="K76" s="173"/>
      <c r="L76" s="173"/>
      <c r="M76" s="173"/>
      <c r="N76" s="173"/>
      <c r="O76" s="173"/>
      <c r="P76" s="173"/>
      <c r="Q76" s="173"/>
      <c r="R76" s="173"/>
      <c r="S76" s="173"/>
      <c r="T76" s="173"/>
      <c r="U76" s="173"/>
      <c r="V76" s="173"/>
      <c r="W76" s="173"/>
      <c r="X76" s="173"/>
      <c r="Y76" s="173"/>
      <c r="Z76" s="173"/>
      <c r="AA76" s="173"/>
      <c r="AB76" s="173"/>
      <c r="AC76" s="173"/>
      <c r="AD76" s="173"/>
      <c r="AE76" s="173"/>
      <c r="AF76" s="173"/>
      <c r="AG76" s="173"/>
      <c r="AH76" s="173"/>
      <c r="AI76" s="173"/>
      <c r="AJ76" s="173"/>
      <c r="AK76" s="173"/>
      <c r="AL76" s="135"/>
    </row>
    <row r="77" spans="1:55">
      <c r="C77" s="106" t="str">
        <v>Augmentation 3 name</v>
      </c>
      <c r="D77" s="145" t="str">
        <f>baseyear</f>
        <v>FY$24</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5"/>
    </row>
    <row r="78" spans="1:55">
      <c r="C78" s="106" t="str">
        <v>Augmentation 4 name</v>
      </c>
      <c r="D78" s="145" t="str">
        <f>baseyear</f>
        <v>FY$24</v>
      </c>
      <c r="H78" s="135"/>
      <c r="I78" s="135"/>
      <c r="J78" s="135"/>
      <c r="K78" s="135"/>
      <c r="L78" s="135"/>
      <c r="M78" s="135"/>
      <c r="N78" s="135"/>
      <c r="O78" s="135"/>
      <c r="P78" s="135"/>
      <c r="Q78" s="135"/>
      <c r="R78" s="135"/>
      <c r="S78" s="135"/>
      <c r="T78" s="135"/>
      <c r="U78" s="135"/>
      <c r="V78" s="135"/>
      <c r="W78" s="135"/>
      <c r="X78" s="135"/>
      <c r="Y78" s="135"/>
      <c r="Z78" s="135"/>
      <c r="AA78" s="135"/>
      <c r="AB78" s="135"/>
      <c r="AC78" s="135"/>
      <c r="AD78" s="135"/>
      <c r="AE78" s="135"/>
      <c r="AF78" s="135"/>
      <c r="AG78" s="135"/>
      <c r="AH78" s="135"/>
      <c r="AI78" s="135"/>
      <c r="AJ78" s="135"/>
      <c r="AK78" s="135"/>
      <c r="AL78" s="135"/>
      <c r="AM78" s="35"/>
      <c r="AN78" s="35"/>
      <c r="AO78" s="35"/>
      <c r="AP78" s="35"/>
      <c r="AQ78" s="35"/>
      <c r="AR78" s="35"/>
      <c r="AS78" s="35"/>
      <c r="AT78" s="35"/>
      <c r="AU78" s="35"/>
      <c r="AV78" s="35"/>
      <c r="AW78" s="35"/>
      <c r="AX78" s="35"/>
      <c r="AY78" s="35"/>
      <c r="AZ78" s="35"/>
      <c r="BA78" s="35"/>
      <c r="BB78" s="35"/>
      <c r="BC78" s="35"/>
    </row>
    <row r="79" spans="1:55">
      <c r="C79" s="106" t="str">
        <v>Augmentation 5 name</v>
      </c>
      <c r="D79" s="145" t="str">
        <f>baseyear</f>
        <v>FY$24</v>
      </c>
      <c r="H79" s="135"/>
      <c r="I79" s="135"/>
      <c r="J79" s="135"/>
      <c r="K79" s="135"/>
      <c r="L79" s="135"/>
      <c r="M79" s="135"/>
      <c r="N79" s="135"/>
      <c r="O79" s="135"/>
      <c r="P79" s="135"/>
      <c r="Q79" s="135"/>
      <c r="R79" s="135"/>
      <c r="S79" s="135"/>
      <c r="T79" s="135"/>
      <c r="U79" s="135"/>
      <c r="V79" s="135"/>
      <c r="W79" s="135"/>
      <c r="X79" s="135"/>
      <c r="Y79" s="135"/>
      <c r="Z79" s="135"/>
      <c r="AA79" s="135"/>
      <c r="AB79" s="135"/>
      <c r="AC79" s="135"/>
      <c r="AD79" s="135"/>
      <c r="AE79" s="135"/>
      <c r="AF79" s="135"/>
      <c r="AG79" s="135"/>
      <c r="AH79" s="135"/>
      <c r="AI79" s="135"/>
      <c r="AJ79" s="135"/>
      <c r="AK79" s="135"/>
      <c r="AL79" s="135"/>
    </row>
    <row r="80" spans="1:55" s="35" customFormat="1">
      <c r="C80" s="130"/>
      <c r="D80" s="5"/>
      <c r="AM80" s="5"/>
      <c r="AN80" s="5"/>
      <c r="AO80" s="5"/>
      <c r="AP80" s="5"/>
      <c r="AQ80" s="5"/>
      <c r="AR80" s="5"/>
      <c r="AS80" s="5"/>
      <c r="AT80" s="5"/>
      <c r="AU80" s="5"/>
      <c r="AV80" s="5"/>
      <c r="AW80" s="5"/>
      <c r="AX80" s="5"/>
      <c r="AY80" s="5"/>
      <c r="AZ80" s="5"/>
      <c r="BA80" s="5"/>
      <c r="BB80" s="5"/>
      <c r="BC80" s="5"/>
    </row>
    <row r="81" spans="1:55" ht="22">
      <c r="C81" s="106"/>
      <c r="D81" s="81"/>
      <c r="AM81" s="35"/>
      <c r="AN81" s="35"/>
      <c r="AO81" s="35"/>
      <c r="AP81" s="35"/>
      <c r="AQ81" s="35"/>
      <c r="AR81" s="35"/>
      <c r="AS81" s="35"/>
      <c r="AT81" s="35"/>
      <c r="AU81" s="35"/>
      <c r="AV81" s="35"/>
      <c r="AW81" s="35"/>
      <c r="AX81" s="35"/>
      <c r="AY81" s="35"/>
      <c r="AZ81" s="35"/>
      <c r="BA81" s="35"/>
      <c r="BB81" s="35"/>
      <c r="BC81" s="35"/>
    </row>
    <row r="82" spans="1:55" s="81" customFormat="1" ht="25.5">
      <c r="A82" s="5"/>
      <c r="B82" s="137" t="s">
        <v>191</v>
      </c>
      <c r="C82" s="127"/>
      <c r="AM82" s="5"/>
      <c r="AN82" s="5"/>
      <c r="AO82" s="5"/>
      <c r="AP82" s="5"/>
      <c r="AQ82" s="5"/>
      <c r="AR82" s="5"/>
      <c r="AS82" s="5"/>
      <c r="AT82" s="5"/>
      <c r="AU82" s="5"/>
      <c r="AV82" s="5"/>
      <c r="AW82" s="5"/>
      <c r="AX82" s="5"/>
      <c r="AY82" s="5"/>
      <c r="AZ82" s="5"/>
      <c r="BA82" s="5"/>
      <c r="BB82" s="5"/>
      <c r="BC82" s="5"/>
    </row>
    <row r="83" spans="1:55" s="126" customFormat="1">
      <c r="A83" s="128"/>
      <c r="B83" s="128"/>
      <c r="C83" s="128" t="s">
        <v>192</v>
      </c>
      <c r="D83" s="129"/>
      <c r="E83" s="128"/>
      <c r="F83" s="128"/>
      <c r="G83" s="128"/>
      <c r="H83" s="128"/>
      <c r="I83" s="128"/>
      <c r="J83" s="128"/>
      <c r="K83" s="128"/>
      <c r="L83" s="128"/>
      <c r="M83" s="128"/>
      <c r="N83" s="128"/>
      <c r="O83" s="128"/>
      <c r="P83" s="128"/>
      <c r="Q83" s="128"/>
      <c r="R83" s="128"/>
      <c r="S83" s="128"/>
      <c r="T83" s="128"/>
      <c r="U83" s="128"/>
      <c r="V83" s="128"/>
      <c r="W83" s="128"/>
      <c r="X83" s="128"/>
      <c r="Y83" s="128"/>
      <c r="Z83" s="128"/>
      <c r="AA83" s="128"/>
      <c r="AB83" s="128"/>
      <c r="AC83" s="128"/>
      <c r="AD83" s="128"/>
      <c r="AE83" s="128"/>
      <c r="AF83" s="128"/>
      <c r="AG83" s="128"/>
      <c r="AH83" s="128"/>
      <c r="AI83" s="128"/>
      <c r="AJ83" s="128"/>
      <c r="AK83" s="128"/>
      <c r="AL83" s="128"/>
      <c r="AM83" s="128"/>
      <c r="AN83" s="128"/>
      <c r="AO83" s="128"/>
      <c r="AP83" s="128"/>
      <c r="AQ83" s="128"/>
      <c r="AR83" s="128"/>
    </row>
    <row r="84" spans="1:55" s="126" customFormat="1">
      <c r="A84" s="128"/>
      <c r="B84" s="128"/>
      <c r="C84" s="128"/>
      <c r="D84" s="129"/>
      <c r="E84" s="128"/>
      <c r="F84" s="128"/>
      <c r="G84" s="128"/>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row>
    <row r="85" spans="1:55" s="81" customFormat="1" ht="22">
      <c r="A85" s="5"/>
      <c r="C85" s="127"/>
      <c r="H85" s="5" t="s">
        <v>105</v>
      </c>
      <c r="I85" s="5" t="s">
        <v>106</v>
      </c>
      <c r="J85" s="5" t="s">
        <v>107</v>
      </c>
      <c r="K85" s="5" t="s">
        <v>108</v>
      </c>
      <c r="L85" s="5" t="s">
        <v>109</v>
      </c>
      <c r="M85" s="5" t="s">
        <v>110</v>
      </c>
      <c r="N85" s="5" t="s">
        <v>111</v>
      </c>
      <c r="O85" s="5" t="s">
        <v>112</v>
      </c>
      <c r="P85" s="5" t="s">
        <v>113</v>
      </c>
      <c r="Q85" s="5" t="s">
        <v>114</v>
      </c>
      <c r="R85" s="5" t="s">
        <v>115</v>
      </c>
      <c r="S85" s="5" t="s">
        <v>116</v>
      </c>
      <c r="T85" s="5" t="s">
        <v>117</v>
      </c>
      <c r="U85" s="5" t="s">
        <v>118</v>
      </c>
      <c r="V85" s="5" t="s">
        <v>119</v>
      </c>
      <c r="W85" s="5" t="s">
        <v>120</v>
      </c>
      <c r="X85" s="5" t="s">
        <v>121</v>
      </c>
      <c r="Y85" s="5" t="s">
        <v>122</v>
      </c>
      <c r="Z85" s="5" t="s">
        <v>123</v>
      </c>
      <c r="AA85" s="5" t="s">
        <v>124</v>
      </c>
      <c r="AB85" s="5" t="s">
        <v>125</v>
      </c>
      <c r="AC85" s="5" t="s">
        <v>126</v>
      </c>
      <c r="AD85" s="5" t="s">
        <v>127</v>
      </c>
      <c r="AE85" s="5" t="s">
        <v>128</v>
      </c>
      <c r="AF85" s="5" t="s">
        <v>129</v>
      </c>
      <c r="AG85" s="5" t="s">
        <v>130</v>
      </c>
      <c r="AH85" s="5" t="s">
        <v>131</v>
      </c>
      <c r="AI85" s="5" t="s">
        <v>132</v>
      </c>
      <c r="AJ85" s="5" t="s">
        <v>133</v>
      </c>
      <c r="AK85" s="5" t="s">
        <v>134</v>
      </c>
      <c r="AL85" s="5" t="s">
        <v>135</v>
      </c>
      <c r="AM85" s="5"/>
      <c r="AN85" s="5"/>
      <c r="AO85" s="5"/>
      <c r="AP85" s="5"/>
      <c r="AQ85" s="5"/>
      <c r="AR85" s="5"/>
      <c r="AS85" s="5"/>
      <c r="AT85" s="5"/>
      <c r="AU85" s="5"/>
      <c r="AV85" s="5"/>
      <c r="AW85" s="5"/>
      <c r="AX85" s="5"/>
      <c r="AY85" s="5"/>
      <c r="AZ85" s="5"/>
      <c r="BA85" s="5"/>
      <c r="BB85" s="5"/>
      <c r="BC85" s="5"/>
    </row>
    <row r="86" spans="1:55" ht="22">
      <c r="C86" s="106" t="str" cm="1">
        <f t="array" ref="C86:C90">augnames</f>
        <v>Augmentation 1 name</v>
      </c>
      <c r="D86" s="145" t="str">
        <f>baseyear</f>
        <v>FY$24</v>
      </c>
      <c r="E86" s="85" t="s">
        <v>193</v>
      </c>
      <c r="F86" s="81"/>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35"/>
      <c r="AN86" s="35"/>
      <c r="AO86" s="35"/>
      <c r="AP86" s="35"/>
      <c r="AQ86" s="35"/>
      <c r="AR86" s="35"/>
      <c r="AS86" s="35"/>
      <c r="AT86" s="35"/>
      <c r="AU86" s="35"/>
      <c r="AV86" s="35"/>
      <c r="AW86" s="35"/>
      <c r="AX86" s="35"/>
      <c r="AY86" s="35"/>
      <c r="AZ86" s="35"/>
      <c r="BA86" s="35"/>
      <c r="BB86" s="35"/>
      <c r="BC86" s="35"/>
    </row>
    <row r="87" spans="1:55" ht="16.5" customHeight="1">
      <c r="C87" s="106" t="str">
        <v>Augmentation 2 name</v>
      </c>
      <c r="D87" s="145" t="str">
        <f>baseyear</f>
        <v>FY$24</v>
      </c>
      <c r="E87" s="81"/>
      <c r="F87" s="81"/>
      <c r="G87" s="23"/>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row>
    <row r="88" spans="1:55" ht="18.649999999999999" customHeight="1">
      <c r="C88" s="106" t="str">
        <v>Augmentation 3 name</v>
      </c>
      <c r="D88" s="145" t="str">
        <f>baseyear</f>
        <v>FY$24</v>
      </c>
      <c r="E88" s="81"/>
      <c r="F88" s="81"/>
      <c r="G88" s="23"/>
      <c r="H88" s="173"/>
      <c r="I88" s="173"/>
      <c r="J88" s="173"/>
      <c r="K88" s="173"/>
      <c r="L88" s="173"/>
      <c r="M88" s="173"/>
      <c r="N88" s="173"/>
      <c r="O88" s="173"/>
      <c r="P88" s="173"/>
      <c r="Q88" s="173"/>
      <c r="R88" s="173"/>
      <c r="S88" s="173"/>
      <c r="T88" s="173"/>
      <c r="U88" s="173"/>
      <c r="V88" s="173"/>
      <c r="W88" s="173"/>
      <c r="X88" s="173"/>
      <c r="Y88" s="173"/>
      <c r="Z88" s="173"/>
      <c r="AA88" s="173"/>
      <c r="AB88" s="173"/>
      <c r="AC88" s="173"/>
      <c r="AD88" s="173"/>
      <c r="AE88" s="173"/>
      <c r="AF88" s="173"/>
      <c r="AG88" s="173"/>
      <c r="AH88" s="173"/>
      <c r="AI88" s="173"/>
      <c r="AJ88" s="173"/>
      <c r="AK88" s="173"/>
      <c r="AL88" s="135"/>
    </row>
    <row r="89" spans="1:55" ht="17.5" customHeight="1">
      <c r="C89" s="106" t="str">
        <v>Augmentation 4 name</v>
      </c>
      <c r="D89" s="145" t="str">
        <f>baseyear</f>
        <v>FY$24</v>
      </c>
      <c r="E89" s="81"/>
      <c r="F89" s="81"/>
      <c r="G89" s="23"/>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5"/>
      <c r="AM89" s="35"/>
      <c r="AN89" s="35"/>
      <c r="AO89" s="35"/>
      <c r="AP89" s="35"/>
      <c r="AQ89" s="35"/>
      <c r="AR89" s="35"/>
      <c r="AS89" s="35"/>
      <c r="AT89" s="35"/>
      <c r="AU89" s="35"/>
      <c r="AV89" s="35"/>
      <c r="AW89" s="35"/>
      <c r="AX89" s="35"/>
      <c r="AY89" s="35"/>
      <c r="AZ89" s="35"/>
      <c r="BA89" s="35"/>
      <c r="BB89" s="35"/>
      <c r="BC89" s="35"/>
    </row>
    <row r="90" spans="1:55" ht="19" customHeight="1">
      <c r="C90" s="106" t="str">
        <v>Augmentation 5 name</v>
      </c>
      <c r="D90" s="145" t="str">
        <f>baseyear</f>
        <v>FY$24</v>
      </c>
      <c r="E90" s="81"/>
      <c r="F90" s="81"/>
      <c r="G90" s="23"/>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row>
    <row r="91" spans="1:55" s="35" customFormat="1" ht="22">
      <c r="E91" s="81"/>
      <c r="F91" s="81"/>
      <c r="H91" s="82"/>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b73eeabe-e660-4370-a4ee-8743e856abb9">
      <UserInfo>
        <DisplayName>Mary Schnelle</DisplayName>
        <AccountId>18</AccountId>
        <AccountType/>
      </UserInfo>
      <UserInfo>
        <DisplayName>Matthew Edgerton</DisplayName>
        <AccountId>12</AccountId>
        <AccountType/>
      </UserInfo>
      <UserInfo>
        <DisplayName>Alexus Van der Weyden</DisplayName>
        <AccountId>23</AccountId>
        <AccountType/>
      </UserInfo>
      <UserInfo>
        <DisplayName>Macy Diett</DisplayName>
        <AccountId>26</AccountId>
        <AccountType/>
      </UserInfo>
    </SharedWithUsers>
    <_ip_UnifiedCompliancePolicyUIAction xmlns="http://schemas.microsoft.com/sharepoint/v3" xsi:nil="true"/>
    <TaxCatchAll xmlns="b73eeabe-e660-4370-a4ee-8743e856abb9" xsi:nil="true"/>
    <_ip_UnifiedCompliancePolicyProperties xmlns="http://schemas.microsoft.com/sharepoint/v3" xsi:nil="true"/>
    <lcf76f155ced4ddcb4097134ff3c332f xmlns="12446f92-2084-457e-b232-c0d7ec79e1c3">
      <Terms xmlns="http://schemas.microsoft.com/office/infopath/2007/PartnerControls"/>
    </lcf76f155ced4ddcb4097134ff3c332f>
    <Published xmlns="12446f92-2084-457e-b232-c0d7ec79e1c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FF0FDC2B6701445AD6AE47C6F3FE636" ma:contentTypeVersion="22" ma:contentTypeDescription="Create a new document." ma:contentTypeScope="" ma:versionID="852cb35847c384e2359ac3d37427286d">
  <xsd:schema xmlns:xsd="http://www.w3.org/2001/XMLSchema" xmlns:xs="http://www.w3.org/2001/XMLSchema" xmlns:p="http://schemas.microsoft.com/office/2006/metadata/properties" xmlns:ns1="http://schemas.microsoft.com/sharepoint/v3" xmlns:ns2="12446f92-2084-457e-b232-c0d7ec79e1c3" xmlns:ns3="b73eeabe-e660-4370-a4ee-8743e856abb9" targetNamespace="http://schemas.microsoft.com/office/2006/metadata/properties" ma:root="true" ma:fieldsID="4ae531ef50e8aa034c3950658ab50b47" ns1:_="" ns2:_="" ns3:_="">
    <xsd:import namespace="http://schemas.microsoft.com/sharepoint/v3"/>
    <xsd:import namespace="12446f92-2084-457e-b232-c0d7ec79e1c3"/>
    <xsd:import namespace="b73eeabe-e660-4370-a4ee-8743e856abb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1:_ip_UnifiedCompliancePolicyProperties" minOccurs="0"/>
                <xsd:element ref="ns1:_ip_UnifiedCompliancePolicyUIAction" minOccurs="0"/>
                <xsd:element ref="ns2:Published"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6" nillable="true" ma:displayName="Unified Compliance Policy Properties" ma:hidden="true" ma:internalName="_ip_UnifiedCompliancePolicyProperties">
      <xsd:simpleType>
        <xsd:restriction base="dms:Note"/>
      </xsd:simpleType>
    </xsd:element>
    <xsd:element name="_ip_UnifiedCompliancePolicyUIAction" ma:index="2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2446f92-2084-457e-b232-c0d7ec79e1c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6444c108-d34f-4c01-85d9-27842d74072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Published" ma:index="28" nillable="true" ma:displayName="Published" ma:format="DateOnly" ma:internalName="Published">
      <xsd:simpleType>
        <xsd:restriction base="dms:DateTim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73eeabe-e660-4370-a4ee-8743e856abb9"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d7e6091-d945-4494-8a82-922bfe0ba741}" ma:internalName="TaxCatchAll" ma:showField="CatchAllData" ma:web="b73eeabe-e660-4370-a4ee-8743e856abb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E02171C-C3DA-41E1-90CA-51AF351792A1}">
  <ds:schemaRefs>
    <ds:schemaRef ds:uri="http://schemas.microsoft.com/office/2006/metadata/properties"/>
    <ds:schemaRef ds:uri="http://schemas.microsoft.com/office/infopath/2007/PartnerControls"/>
    <ds:schemaRef ds:uri="b73eeabe-e660-4370-a4ee-8743e856abb9"/>
    <ds:schemaRef ds:uri="http://schemas.microsoft.com/sharepoint/v3"/>
    <ds:schemaRef ds:uri="12446f92-2084-457e-b232-c0d7ec79e1c3"/>
  </ds:schemaRefs>
</ds:datastoreItem>
</file>

<file path=customXml/itemProps2.xml><?xml version="1.0" encoding="utf-8"?>
<ds:datastoreItem xmlns:ds="http://schemas.openxmlformats.org/officeDocument/2006/customXml" ds:itemID="{3AA527A4-67C4-4FF0-A12A-4879303CF0D2}">
  <ds:schemaRefs>
    <ds:schemaRef ds:uri="http://schemas.microsoft.com/sharepoint/v3/contenttype/forms"/>
  </ds:schemaRefs>
</ds:datastoreItem>
</file>

<file path=customXml/itemProps3.xml><?xml version="1.0" encoding="utf-8"?>
<ds:datastoreItem xmlns:ds="http://schemas.openxmlformats.org/officeDocument/2006/customXml" ds:itemID="{C8E38369-3B18-49FB-8E35-EDFEB61595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2446f92-2084-457e-b232-c0d7ec79e1c3"/>
    <ds:schemaRef ds:uri="b73eeabe-e660-4370-a4ee-8743e856abb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34</vt:i4>
      </vt:variant>
    </vt:vector>
  </HeadingPairs>
  <TitlesOfParts>
    <vt:vector size="40" baseType="lpstr">
      <vt:lpstr>Cover page</vt:lpstr>
      <vt:lpstr>Dashboard</vt:lpstr>
      <vt:lpstr>Example - Application of LRMC</vt:lpstr>
      <vt:lpstr>Bulk water LRMC</vt:lpstr>
      <vt:lpstr>Expenditure calculations</vt:lpstr>
      <vt:lpstr>Assumptions</vt:lpstr>
      <vt:lpstr>assetlives</vt:lpstr>
      <vt:lpstr>aug1_name</vt:lpstr>
      <vt:lpstr>aug2_name</vt:lpstr>
      <vt:lpstr>aug3_name</vt:lpstr>
      <vt:lpstr>aug4_name</vt:lpstr>
      <vt:lpstr>aug5_name</vt:lpstr>
      <vt:lpstr>augnames</vt:lpstr>
      <vt:lpstr>baselinecapex</vt:lpstr>
      <vt:lpstr>baselineopex</vt:lpstr>
      <vt:lpstr>baseyear</vt:lpstr>
      <vt:lpstr>Capitalexpenditure</vt:lpstr>
      <vt:lpstr>climatesensitivity</vt:lpstr>
      <vt:lpstr>costsensitivity</vt:lpstr>
      <vt:lpstr>days</vt:lpstr>
      <vt:lpstr>demand</vt:lpstr>
      <vt:lpstr>DemandAIC</vt:lpstr>
      <vt:lpstr>demandbase</vt:lpstr>
      <vt:lpstr>demandnames</vt:lpstr>
      <vt:lpstr>demandshocked</vt:lpstr>
      <vt:lpstr>discountrate</vt:lpstr>
      <vt:lpstr>existingyield</vt:lpstr>
      <vt:lpstr>existingyieldcost</vt:lpstr>
      <vt:lpstr>firstfinyearend</vt:lpstr>
      <vt:lpstr>firstfinyearstart</vt:lpstr>
      <vt:lpstr>leadtimes</vt:lpstr>
      <vt:lpstr>LRMCnames</vt:lpstr>
      <vt:lpstr>LRMCvalues</vt:lpstr>
      <vt:lpstr>ModelFyEnd</vt:lpstr>
      <vt:lpstr>ModelFYStart</vt:lpstr>
      <vt:lpstr>Operatingexpenditure</vt:lpstr>
      <vt:lpstr>shock</vt:lpstr>
      <vt:lpstr>tplus</vt:lpstr>
      <vt:lpstr>years</vt:lpstr>
      <vt:lpstr>yieldnew</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Alexandra Humphrey Cifuentes</dc:creator>
  <cp:keywords/>
  <dc:description/>
  <cp:lastModifiedBy>Amber McSwiney</cp:lastModifiedBy>
  <cp:revision/>
  <dcterms:created xsi:type="dcterms:W3CDTF">2018-07-20T04:36:44Z</dcterms:created>
  <dcterms:modified xsi:type="dcterms:W3CDTF">2025-12-18T05:31:44Z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0x0101006FF0FDC2B6701445AD6AE47C6F3FE636</vt:lpwstr>
  </property>
  <property fmtid="{D5CDD505-2E9C-101B-9397-08002B2CF9AE}" pid="3" name="MediaServiceImageTags">
    <vt:lpwstr/>
  </property>
</Properties>
</file>