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mcswia01\Desktop\"/>
    </mc:Choice>
  </mc:AlternateContent>
  <xr:revisionPtr revIDLastSave="0" documentId="13_ncr:1_{76074AEE-4E3A-4288-B017-8619E8FD1683}" xr6:coauthVersionLast="47" xr6:coauthVersionMax="47" xr10:uidLastSave="{00000000-0000-0000-0000-000000000000}"/>
  <bookViews>
    <workbookView xWindow="-120" yWindow="-16320" windowWidth="29040" windowHeight="15720" tabRatio="680" firstSheet="5" activeTab="5" xr2:uid="{A83AEEF4-A39F-4204-A9BC-27FD5D9A6EFF}"/>
  </bookViews>
  <sheets>
    <sheet name="Cover page" sheetId="18" r:id="rId1"/>
    <sheet name="Dashboard" sheetId="14" r:id="rId2"/>
    <sheet name="Example - Application of LRMC" sheetId="17" r:id="rId3"/>
    <sheet name="Non-bulk water LRMC" sheetId="13" r:id="rId4"/>
    <sheet name="Expenditure calculations" sheetId="16" r:id="rId5"/>
    <sheet name="Assumptions" sheetId="9" r:id="rId6"/>
  </sheets>
  <definedNames>
    <definedName name="asset1existingcost">Assumptions!$H$30:$AK$30</definedName>
    <definedName name="asset1name">Assumptions!$C$77</definedName>
    <definedName name="asset1volumes">Assumptions!$H$33:$AK$35</definedName>
    <definedName name="asset2existingcost">Assumptions!$H$37:$AK$37</definedName>
    <definedName name="asset2name">Assumptions!$C$78</definedName>
    <definedName name="asset2volumes">Assumptions!$H$40:$AK$42</definedName>
    <definedName name="asset3existingcost">Assumptions!$H$44:$AK$44</definedName>
    <definedName name="asset3name">Assumptions!$C$79</definedName>
    <definedName name="asset3volumes">Assumptions!$H$47:$AK$49</definedName>
    <definedName name="assetlives">Assumptions!$F$77:$F$79</definedName>
    <definedName name="assetnames">Assumptions!$C$77:$C$79</definedName>
    <definedName name="baselinecapex">Assumptions!$H$85:$AL$87</definedName>
    <definedName name="baselineopex">Assumptions!$H$94:$AL$96</definedName>
    <definedName name="baseyear">Assumptions!$H$19</definedName>
    <definedName name="capex">'Expenditure calculations'!$J$25:$AN$27</definedName>
    <definedName name="costsensitivity">Dashboard!$F$14</definedName>
    <definedName name="days">Assumptions!$H$26:$BB$26</definedName>
    <definedName name="discountrate">Dashboard!$F$11</definedName>
    <definedName name="firstfinyearend">Assumptions!$H$16</definedName>
    <definedName name="firstfinyearstart">Assumptions!$H$15</definedName>
    <definedName name="leadtimes">Assumptions!$E$77:$E$79</definedName>
    <definedName name="LRMCapproach">'Example - Application of LRMC'!$D$4</definedName>
    <definedName name="LRMCnames">Dashboard!$D$31:$F$31</definedName>
    <definedName name="LRMCvalues">Dashboard!$D$32:$F$34</definedName>
    <definedName name="ModelFYStart">Assumptions!$H$17</definedName>
    <definedName name="opex">'Expenditure calculations'!$J$33:$AN$35</definedName>
    <definedName name="shockasset1">Dashboard!$F$17</definedName>
    <definedName name="shockasset2">Dashboard!$F$18</definedName>
    <definedName name="shockasset3">Dashboard!$F$19</definedName>
    <definedName name="tippingpointnames">Dashboard!$C$24:$C$26</definedName>
    <definedName name="tippingpoints">Dashboard!$F$24:$F$26</definedName>
    <definedName name="tplus">Assumptions!$H$84:$AL$84</definedName>
    <definedName name="volumesensitivity">Dashboard!$F$13</definedName>
    <definedName name="volumesnames">Assumptions!$C$33:$C$35</definedName>
    <definedName name="watersaved">'Example - Application of LRMC'!$H$41:$AK$43</definedName>
    <definedName name="watersavednames">'Example - Application of LRMC'!$C$41:$C$43</definedName>
    <definedName name="years">Assumptions!$H$23:$BB$23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17" l="1"/>
  <c r="J33" i="16"/>
  <c r="K9" i="16"/>
  <c r="J15" i="16"/>
  <c r="J14" i="16"/>
  <c r="J13" i="16"/>
  <c r="F13" i="16"/>
  <c r="E13" i="16"/>
  <c r="H67" i="9"/>
  <c r="H55" i="9"/>
  <c r="H33" i="9" s="1"/>
  <c r="H34" i="9" s="1"/>
  <c r="I34" i="9" s="1"/>
  <c r="H12" i="9"/>
  <c r="J36" i="13" l="1"/>
  <c r="C44" i="9"/>
  <c r="C37" i="9"/>
  <c r="C30" i="9"/>
  <c r="J29" i="13" l="1"/>
  <c r="H7" i="17"/>
  <c r="I7" i="17" s="1"/>
  <c r="H8" i="17"/>
  <c r="I8" i="17" s="1"/>
  <c r="C43" i="17" l="1"/>
  <c r="C42" i="17"/>
  <c r="C41" i="17"/>
  <c r="D29" i="17"/>
  <c r="C25" i="17"/>
  <c r="C35" i="17" s="1"/>
  <c r="D23" i="17"/>
  <c r="D22" i="17"/>
  <c r="D28" i="17" s="1"/>
  <c r="D27" i="17"/>
  <c r="C22" i="17"/>
  <c r="C28" i="17" s="1"/>
  <c r="C23" i="17"/>
  <c r="C29" i="17" s="1"/>
  <c r="C21" i="17"/>
  <c r="C27" i="17" s="1"/>
  <c r="C19" i="17"/>
  <c r="C34" i="17" s="1"/>
  <c r="D17" i="17"/>
  <c r="C13" i="17"/>
  <c r="C33" i="17" s="1"/>
  <c r="I6" i="17"/>
  <c r="J6" i="17" s="1"/>
  <c r="K6" i="17" s="1"/>
  <c r="L6" i="17" s="1"/>
  <c r="M6" i="17" s="1"/>
  <c r="N6" i="17" s="1"/>
  <c r="O6" i="17" s="1"/>
  <c r="P6" i="17" s="1"/>
  <c r="Q6" i="17" s="1"/>
  <c r="R6" i="17" s="1"/>
  <c r="S6" i="17" s="1"/>
  <c r="T6" i="17" s="1"/>
  <c r="U6" i="17" s="1"/>
  <c r="V6" i="17" s="1"/>
  <c r="W6" i="17" s="1"/>
  <c r="X6" i="17" s="1"/>
  <c r="Y6" i="17" s="1"/>
  <c r="Z6" i="17" s="1"/>
  <c r="AA6" i="17" s="1"/>
  <c r="AB6" i="17" s="1"/>
  <c r="AC6" i="17" s="1"/>
  <c r="AD6" i="17" s="1"/>
  <c r="AE6" i="17" s="1"/>
  <c r="AF6" i="17" s="1"/>
  <c r="AG6" i="17" s="1"/>
  <c r="AH6" i="17" s="1"/>
  <c r="AI6" i="17" s="1"/>
  <c r="AJ6" i="17" s="1"/>
  <c r="AK6" i="17" s="1"/>
  <c r="J7" i="17"/>
  <c r="K7" i="17" s="1"/>
  <c r="L7" i="17" s="1"/>
  <c r="M7" i="17" s="1"/>
  <c r="N7" i="17" s="1"/>
  <c r="O7" i="17" s="1"/>
  <c r="P7" i="17" s="1"/>
  <c r="Q7" i="17" s="1"/>
  <c r="R7" i="17" s="1"/>
  <c r="S7" i="17" s="1"/>
  <c r="T7" i="17" s="1"/>
  <c r="U7" i="17" s="1"/>
  <c r="V7" i="17" s="1"/>
  <c r="W7" i="17" s="1"/>
  <c r="X7" i="17" s="1"/>
  <c r="Y7" i="17" s="1"/>
  <c r="Z7" i="17" s="1"/>
  <c r="AA7" i="17" s="1"/>
  <c r="AB7" i="17" s="1"/>
  <c r="AC7" i="17" s="1"/>
  <c r="AD7" i="17" s="1"/>
  <c r="AE7" i="17" s="1"/>
  <c r="AF7" i="17" s="1"/>
  <c r="AG7" i="17" s="1"/>
  <c r="AH7" i="17" s="1"/>
  <c r="AI7" i="17" s="1"/>
  <c r="AJ7" i="17" s="1"/>
  <c r="AK7" i="17" s="1"/>
  <c r="J8" i="17"/>
  <c r="K8" i="17" s="1"/>
  <c r="L8" i="17" s="1"/>
  <c r="M8" i="17" s="1"/>
  <c r="N8" i="17" s="1"/>
  <c r="O8" i="17" s="1"/>
  <c r="P8" i="17" s="1"/>
  <c r="Q8" i="17" s="1"/>
  <c r="R8" i="17" s="1"/>
  <c r="S8" i="17" s="1"/>
  <c r="T8" i="17" s="1"/>
  <c r="U8" i="17" s="1"/>
  <c r="V8" i="17" s="1"/>
  <c r="W8" i="17" s="1"/>
  <c r="X8" i="17" s="1"/>
  <c r="Y8" i="17" s="1"/>
  <c r="Z8" i="17" s="1"/>
  <c r="AA8" i="17" s="1"/>
  <c r="AB8" i="17" s="1"/>
  <c r="AC8" i="17" s="1"/>
  <c r="AD8" i="17" s="1"/>
  <c r="AE8" i="17" s="1"/>
  <c r="AF8" i="17" s="1"/>
  <c r="AG8" i="17" s="1"/>
  <c r="AH8" i="17" s="1"/>
  <c r="AI8" i="17" s="1"/>
  <c r="AJ8" i="17" s="1"/>
  <c r="AK8" i="17" s="1"/>
  <c r="C51" i="14" l="1" a="1"/>
  <c r="C51" i="14" s="1"/>
  <c r="C11" i="13" a="1"/>
  <c r="C11" i="13" s="1"/>
  <c r="C32" i="14" s="1"/>
  <c r="B122" i="13"/>
  <c r="C125" i="13" s="1"/>
  <c r="B229" i="13"/>
  <c r="C232" i="13" s="1"/>
  <c r="B15" i="13"/>
  <c r="C18" i="13" s="1"/>
  <c r="C33" i="16" a="1"/>
  <c r="C33" i="16" s="1"/>
  <c r="K33" i="16" s="1"/>
  <c r="C25" i="16" a="1"/>
  <c r="C25" i="16" s="1"/>
  <c r="C19" i="16" a="1"/>
  <c r="C19" i="16" s="1"/>
  <c r="C13" i="16" a="1"/>
  <c r="C13" i="16" s="1"/>
  <c r="H35" i="16"/>
  <c r="H34" i="16"/>
  <c r="H33" i="16"/>
  <c r="H27" i="16"/>
  <c r="H26" i="16"/>
  <c r="H25" i="16"/>
  <c r="H21" i="16"/>
  <c r="H20" i="16"/>
  <c r="H19" i="16"/>
  <c r="H15" i="16"/>
  <c r="H14" i="16"/>
  <c r="H13" i="16"/>
  <c r="L9" i="16"/>
  <c r="C24" i="14" a="1"/>
  <c r="C24" i="14" s="1"/>
  <c r="C17" i="14" s="1"/>
  <c r="C94" i="9" a="1"/>
  <c r="C94" i="9" s="1"/>
  <c r="C85" i="9" a="1"/>
  <c r="C85" i="9" s="1"/>
  <c r="C33" i="14" l="1"/>
  <c r="K13" i="16"/>
  <c r="C34" i="14"/>
  <c r="Z15" i="16"/>
  <c r="AL14" i="16"/>
  <c r="W14" i="16"/>
  <c r="AL13" i="16"/>
  <c r="T13" i="16"/>
  <c r="AM35" i="16"/>
  <c r="AA35" i="16"/>
  <c r="V15" i="16"/>
  <c r="V14" i="16"/>
  <c r="S13" i="16"/>
  <c r="AM15" i="16"/>
  <c r="U15" i="16"/>
  <c r="AJ14" i="16"/>
  <c r="U14" i="16"/>
  <c r="AG13" i="16"/>
  <c r="R13" i="16"/>
  <c r="AN15" i="16"/>
  <c r="AK14" i="16"/>
  <c r="AH13" i="16"/>
  <c r="AL15" i="16"/>
  <c r="T15" i="16"/>
  <c r="AI14" i="16"/>
  <c r="T14" i="16"/>
  <c r="AF13" i="16"/>
  <c r="Q13" i="16"/>
  <c r="AH15" i="16"/>
  <c r="S15" i="16"/>
  <c r="AH14" i="16"/>
  <c r="P14" i="16"/>
  <c r="AE13" i="16"/>
  <c r="P13" i="16"/>
  <c r="AG15" i="16"/>
  <c r="R15" i="16"/>
  <c r="AG14" i="16"/>
  <c r="O14" i="16"/>
  <c r="AD13" i="16"/>
  <c r="O13" i="16"/>
  <c r="AF15" i="16"/>
  <c r="Q15" i="16"/>
  <c r="AF14" i="16"/>
  <c r="N14" i="16"/>
  <c r="AC13" i="16"/>
  <c r="N13" i="16"/>
  <c r="P15" i="16"/>
  <c r="AB14" i="16"/>
  <c r="AB13" i="16"/>
  <c r="AA13" i="16"/>
  <c r="AC15" i="16"/>
  <c r="N15" i="16"/>
  <c r="Z14" i="16"/>
  <c r="K14" i="16"/>
  <c r="Z13" i="16"/>
  <c r="O35" i="16"/>
  <c r="AB15" i="16"/>
  <c r="AN14" i="16"/>
  <c r="Y14" i="16"/>
  <c r="AN13" i="16"/>
  <c r="V13" i="16"/>
  <c r="AG34" i="16"/>
  <c r="AE15" i="16"/>
  <c r="M14" i="16"/>
  <c r="AD15" i="16"/>
  <c r="O15" i="16"/>
  <c r="AA14" i="16"/>
  <c r="L14" i="16"/>
  <c r="AA15" i="16"/>
  <c r="AM14" i="16"/>
  <c r="X14" i="16"/>
  <c r="AM13" i="16"/>
  <c r="U13" i="16"/>
  <c r="U34" i="16"/>
  <c r="AL35" i="16"/>
  <c r="AF34" i="16"/>
  <c r="Z33" i="16"/>
  <c r="M35" i="16"/>
  <c r="M33" i="16"/>
  <c r="R34" i="16"/>
  <c r="AB34" i="16"/>
  <c r="V33" i="16"/>
  <c r="AK15" i="16"/>
  <c r="Y15" i="16"/>
  <c r="M15" i="16"/>
  <c r="AE14" i="16"/>
  <c r="S14" i="16"/>
  <c r="AK13" i="16"/>
  <c r="Y13" i="16"/>
  <c r="M13" i="16"/>
  <c r="AG35" i="16"/>
  <c r="U35" i="16"/>
  <c r="AM34" i="16"/>
  <c r="AA34" i="16"/>
  <c r="O34" i="16"/>
  <c r="AG33" i="16"/>
  <c r="U33" i="16"/>
  <c r="AM33" i="16"/>
  <c r="T34" i="16"/>
  <c r="Y35" i="16"/>
  <c r="Y33" i="16"/>
  <c r="AJ35" i="16"/>
  <c r="L35" i="16"/>
  <c r="L33" i="16"/>
  <c r="V35" i="16"/>
  <c r="P34" i="16"/>
  <c r="AJ15" i="16"/>
  <c r="X15" i="16"/>
  <c r="L15" i="16"/>
  <c r="AD14" i="16"/>
  <c r="R14" i="16"/>
  <c r="AJ13" i="16"/>
  <c r="X13" i="16"/>
  <c r="L13" i="16"/>
  <c r="AF35" i="16"/>
  <c r="T35" i="16"/>
  <c r="AL34" i="16"/>
  <c r="Z34" i="16"/>
  <c r="N34" i="16"/>
  <c r="AF33" i="16"/>
  <c r="T33" i="16"/>
  <c r="O33" i="16"/>
  <c r="N35" i="16"/>
  <c r="N33" i="16"/>
  <c r="AK35" i="16"/>
  <c r="AE34" i="16"/>
  <c r="AK33" i="16"/>
  <c r="X35" i="16"/>
  <c r="AD34" i="16"/>
  <c r="X33" i="16"/>
  <c r="AH35" i="16"/>
  <c r="AN34" i="16"/>
  <c r="AH33" i="16"/>
  <c r="AI15" i="16"/>
  <c r="W15" i="16"/>
  <c r="K15" i="16"/>
  <c r="AC14" i="16"/>
  <c r="Q14" i="16"/>
  <c r="AI13" i="16"/>
  <c r="W13" i="16"/>
  <c r="AE35" i="16"/>
  <c r="S35" i="16"/>
  <c r="AK34" i="16"/>
  <c r="Y34" i="16"/>
  <c r="M34" i="16"/>
  <c r="AE33" i="16"/>
  <c r="S33" i="16"/>
  <c r="J34" i="16"/>
  <c r="AD35" i="16"/>
  <c r="R35" i="16"/>
  <c r="AJ34" i="16"/>
  <c r="X34" i="16"/>
  <c r="L34" i="16"/>
  <c r="AD33" i="16"/>
  <c r="R33" i="16"/>
  <c r="AC35" i="16"/>
  <c r="Q35" i="16"/>
  <c r="AI34" i="16"/>
  <c r="W34" i="16"/>
  <c r="K34" i="16"/>
  <c r="AC33" i="16"/>
  <c r="Q33" i="16"/>
  <c r="AA33" i="16"/>
  <c r="AN35" i="16"/>
  <c r="AB35" i="16"/>
  <c r="P35" i="16"/>
  <c r="AH34" i="16"/>
  <c r="V34" i="16"/>
  <c r="AN33" i="16"/>
  <c r="AB33" i="16"/>
  <c r="P33" i="16"/>
  <c r="Z35" i="16"/>
  <c r="AL33" i="16"/>
  <c r="S34" i="16"/>
  <c r="AJ33" i="16"/>
  <c r="AI35" i="16"/>
  <c r="W35" i="16"/>
  <c r="K35" i="16"/>
  <c r="AC34" i="16"/>
  <c r="Q34" i="16"/>
  <c r="AI33" i="16"/>
  <c r="W33" i="16"/>
  <c r="E14" i="16"/>
  <c r="E15" i="16"/>
  <c r="J35" i="16"/>
  <c r="F14" i="16"/>
  <c r="F15" i="16"/>
  <c r="M9" i="16"/>
  <c r="C18" i="14"/>
  <c r="C19" i="14"/>
  <c r="C46" i="9"/>
  <c r="C39" i="9"/>
  <c r="C32" i="9"/>
  <c r="C67" i="9"/>
  <c r="C61" i="9"/>
  <c r="C55" i="9"/>
  <c r="H11" i="9"/>
  <c r="V20" i="16" l="1"/>
  <c r="V19" i="16"/>
  <c r="M20" i="16"/>
  <c r="J20" i="16"/>
  <c r="K20" i="16"/>
  <c r="L20" i="16"/>
  <c r="M21" i="16"/>
  <c r="L21" i="16"/>
  <c r="K21" i="16"/>
  <c r="J21" i="16"/>
  <c r="N9" i="16"/>
  <c r="K27" i="16" l="1"/>
  <c r="L26" i="16"/>
  <c r="M27" i="16"/>
  <c r="L27" i="16"/>
  <c r="K26" i="16"/>
  <c r="M26" i="16"/>
  <c r="J27" i="16"/>
  <c r="J26" i="16"/>
  <c r="O9" i="16"/>
  <c r="N20" i="16"/>
  <c r="N26" i="16" s="1"/>
  <c r="L19" i="16"/>
  <c r="N19" i="16"/>
  <c r="M19" i="16"/>
  <c r="J19" i="16"/>
  <c r="K19" i="16"/>
  <c r="N21" i="16"/>
  <c r="N27" i="16" s="1"/>
  <c r="M25" i="16" l="1"/>
  <c r="L25" i="16"/>
  <c r="N25" i="16"/>
  <c r="K25" i="16"/>
  <c r="J25" i="16"/>
  <c r="P9" i="16"/>
  <c r="O20" i="16"/>
  <c r="O26" i="16" s="1"/>
  <c r="O21" i="16"/>
  <c r="O27" i="16" s="1"/>
  <c r="O19" i="16"/>
  <c r="O25" i="16" s="1"/>
  <c r="Q9" i="16" l="1"/>
  <c r="P20" i="16"/>
  <c r="P26" i="16" s="1"/>
  <c r="P21" i="16"/>
  <c r="P27" i="16" s="1"/>
  <c r="P19" i="16"/>
  <c r="P25" i="16" s="1"/>
  <c r="R9" i="16" l="1"/>
  <c r="Q20" i="16"/>
  <c r="Q26" i="16" s="1"/>
  <c r="Q21" i="16"/>
  <c r="Q27" i="16" s="1"/>
  <c r="Q19" i="16"/>
  <c r="Q25" i="16" s="1"/>
  <c r="S9" i="16" l="1"/>
  <c r="R20" i="16"/>
  <c r="R26" i="16" s="1"/>
  <c r="R21" i="16"/>
  <c r="R27" i="16" s="1"/>
  <c r="R19" i="16"/>
  <c r="R25" i="16" s="1"/>
  <c r="T9" i="16" l="1"/>
  <c r="S20" i="16"/>
  <c r="S26" i="16" s="1"/>
  <c r="S21" i="16"/>
  <c r="S27" i="16" s="1"/>
  <c r="S19" i="16"/>
  <c r="S25" i="16" s="1"/>
  <c r="U9" i="16" l="1"/>
  <c r="T20" i="16"/>
  <c r="T26" i="16" s="1"/>
  <c r="T21" i="16"/>
  <c r="T27" i="16" s="1"/>
  <c r="T19" i="16"/>
  <c r="T25" i="16" s="1"/>
  <c r="V9" i="16" l="1"/>
  <c r="U20" i="16"/>
  <c r="U26" i="16" s="1"/>
  <c r="U21" i="16"/>
  <c r="U27" i="16" s="1"/>
  <c r="U19" i="16"/>
  <c r="U25" i="16" l="1"/>
  <c r="V25" i="16"/>
  <c r="W9" i="16"/>
  <c r="V26" i="16"/>
  <c r="V21" i="16"/>
  <c r="V27" i="16" s="1"/>
  <c r="X9" i="16" l="1"/>
  <c r="W20" i="16"/>
  <c r="W26" i="16" s="1"/>
  <c r="W21" i="16"/>
  <c r="W27" i="16" s="1"/>
  <c r="W19" i="16"/>
  <c r="W25" i="16" s="1"/>
  <c r="Y9" i="16" l="1"/>
  <c r="X20" i="16"/>
  <c r="X26" i="16" s="1"/>
  <c r="X21" i="16"/>
  <c r="X27" i="16" s="1"/>
  <c r="X19" i="16"/>
  <c r="X25" i="16" s="1"/>
  <c r="Z9" i="16" l="1"/>
  <c r="Y20" i="16"/>
  <c r="Y26" i="16" s="1"/>
  <c r="Y21" i="16"/>
  <c r="Y27" i="16" s="1"/>
  <c r="Y19" i="16"/>
  <c r="Y25" i="16" s="1"/>
  <c r="AA9" i="16" l="1"/>
  <c r="Z20" i="16"/>
  <c r="Z26" i="16" s="1"/>
  <c r="Z21" i="16"/>
  <c r="Z27" i="16" s="1"/>
  <c r="Z19" i="16"/>
  <c r="Z25" i="16" s="1"/>
  <c r="AB9" i="16" l="1"/>
  <c r="AA20" i="16"/>
  <c r="AA26" i="16" s="1"/>
  <c r="AA21" i="16"/>
  <c r="AA27" i="16" s="1"/>
  <c r="AA19" i="16"/>
  <c r="AA25" i="16" s="1"/>
  <c r="AC9" i="16" l="1"/>
  <c r="AB20" i="16"/>
  <c r="AB26" i="16" s="1"/>
  <c r="AB21" i="16"/>
  <c r="AB27" i="16" s="1"/>
  <c r="AB19" i="16"/>
  <c r="AB25" i="16" s="1"/>
  <c r="AD9" i="16" l="1"/>
  <c r="AC20" i="16"/>
  <c r="AC26" i="16" s="1"/>
  <c r="AC21" i="16"/>
  <c r="AC27" i="16" s="1"/>
  <c r="AC19" i="16"/>
  <c r="AC25" i="16" s="1"/>
  <c r="AE9" i="16" l="1"/>
  <c r="AD20" i="16"/>
  <c r="AD26" i="16" s="1"/>
  <c r="AD21" i="16"/>
  <c r="AD27" i="16" s="1"/>
  <c r="AD19" i="16"/>
  <c r="AD25" i="16" s="1"/>
  <c r="AF9" i="16" l="1"/>
  <c r="AE20" i="16"/>
  <c r="AE26" i="16" s="1"/>
  <c r="AE21" i="16"/>
  <c r="AE27" i="16" s="1"/>
  <c r="AE19" i="16"/>
  <c r="AE25" i="16" s="1"/>
  <c r="AG9" i="16" l="1"/>
  <c r="AF20" i="16"/>
  <c r="AF26" i="16" s="1"/>
  <c r="AF21" i="16"/>
  <c r="AF27" i="16" s="1"/>
  <c r="AF19" i="16"/>
  <c r="AF25" i="16" s="1"/>
  <c r="AH9" i="16" l="1"/>
  <c r="AG20" i="16"/>
  <c r="AG26" i="16" s="1"/>
  <c r="AG21" i="16"/>
  <c r="AG27" i="16" s="1"/>
  <c r="AG19" i="16"/>
  <c r="AG25" i="16" s="1"/>
  <c r="AI9" i="16" l="1"/>
  <c r="AH20" i="16"/>
  <c r="AH26" i="16" s="1"/>
  <c r="AH21" i="16"/>
  <c r="AH27" i="16" s="1"/>
  <c r="AH19" i="16"/>
  <c r="AH25" i="16" s="1"/>
  <c r="AJ9" i="16" l="1"/>
  <c r="AI20" i="16"/>
  <c r="AI26" i="16" s="1"/>
  <c r="AI21" i="16"/>
  <c r="AI27" i="16" s="1"/>
  <c r="AI19" i="16"/>
  <c r="AI25" i="16" s="1"/>
  <c r="AK9" i="16" l="1"/>
  <c r="AJ20" i="16"/>
  <c r="AJ26" i="16" s="1"/>
  <c r="AJ21" i="16"/>
  <c r="AJ27" i="16" s="1"/>
  <c r="AJ19" i="16"/>
  <c r="AJ25" i="16" s="1"/>
  <c r="AL9" i="16" l="1"/>
  <c r="AK20" i="16"/>
  <c r="AK26" i="16" s="1"/>
  <c r="AK21" i="16"/>
  <c r="AK27" i="16" s="1"/>
  <c r="AK19" i="16"/>
  <c r="AK25" i="16" s="1"/>
  <c r="AM9" i="16" l="1"/>
  <c r="AL20" i="16"/>
  <c r="AL26" i="16" s="1"/>
  <c r="AL21" i="16"/>
  <c r="AL27" i="16" s="1"/>
  <c r="AL19" i="16"/>
  <c r="AL25" i="16" s="1"/>
  <c r="AN9" i="16" l="1"/>
  <c r="AM20" i="16"/>
  <c r="AM26" i="16" s="1"/>
  <c r="AM21" i="16"/>
  <c r="AM27" i="16" s="1"/>
  <c r="AM19" i="16"/>
  <c r="AM25" i="16" s="1"/>
  <c r="AN20" i="16" l="1"/>
  <c r="AN26" i="16" s="1"/>
  <c r="AN21" i="16"/>
  <c r="AN27" i="16" s="1"/>
  <c r="AN19" i="16"/>
  <c r="AN25" i="16" s="1"/>
  <c r="H25" i="9" l="1"/>
  <c r="H24" i="9"/>
  <c r="I24" i="9" s="1"/>
  <c r="J24" i="9" s="1"/>
  <c r="K24" i="9" s="1"/>
  <c r="L24" i="9" s="1"/>
  <c r="M24" i="9" s="1"/>
  <c r="N24" i="9" s="1"/>
  <c r="O24" i="9" s="1"/>
  <c r="P24" i="9" s="1"/>
  <c r="Q24" i="9" s="1"/>
  <c r="R24" i="9" s="1"/>
  <c r="S24" i="9" s="1"/>
  <c r="T24" i="9" s="1"/>
  <c r="U24" i="9" s="1"/>
  <c r="V24" i="9" s="1"/>
  <c r="W24" i="9" s="1"/>
  <c r="X24" i="9" s="1"/>
  <c r="Y24" i="9" s="1"/>
  <c r="Z24" i="9" s="1"/>
  <c r="AA24" i="9" s="1"/>
  <c r="AB24" i="9" s="1"/>
  <c r="AC24" i="9" s="1"/>
  <c r="AD24" i="9" s="1"/>
  <c r="AE24" i="9" s="1"/>
  <c r="AF24" i="9" s="1"/>
  <c r="AG24" i="9" s="1"/>
  <c r="AH24" i="9" s="1"/>
  <c r="AI24" i="9" s="1"/>
  <c r="AJ24" i="9" s="1"/>
  <c r="AK24" i="9" s="1"/>
  <c r="H17" i="9"/>
  <c r="J7" i="13" l="1"/>
  <c r="H9" i="17"/>
  <c r="H23" i="9"/>
  <c r="H18" i="9"/>
  <c r="H26" i="9"/>
  <c r="I25" i="9"/>
  <c r="H28" i="17" l="1"/>
  <c r="H16" i="17"/>
  <c r="H22" i="17"/>
  <c r="J45" i="13"/>
  <c r="J67" i="13"/>
  <c r="J331" i="13"/>
  <c r="J281" i="13"/>
  <c r="J226" i="13"/>
  <c r="J175" i="13"/>
  <c r="J119" i="13"/>
  <c r="J6" i="13"/>
  <c r="K6" i="13" s="1"/>
  <c r="L6" i="13" s="1"/>
  <c r="M6" i="13" s="1"/>
  <c r="N6" i="13" s="1"/>
  <c r="O6" i="13" s="1"/>
  <c r="P6" i="13" s="1"/>
  <c r="Q6" i="13" s="1"/>
  <c r="R6" i="13" s="1"/>
  <c r="S6" i="13" s="1"/>
  <c r="T6" i="13" s="1"/>
  <c r="U6" i="13" s="1"/>
  <c r="V6" i="13" s="1"/>
  <c r="W6" i="13" s="1"/>
  <c r="X6" i="13" s="1"/>
  <c r="Y6" i="13" s="1"/>
  <c r="Z6" i="13" s="1"/>
  <c r="AA6" i="13" s="1"/>
  <c r="AB6" i="13" s="1"/>
  <c r="AC6" i="13" s="1"/>
  <c r="AD6" i="13" s="1"/>
  <c r="AE6" i="13" s="1"/>
  <c r="AF6" i="13" s="1"/>
  <c r="AG6" i="13" s="1"/>
  <c r="AH6" i="13" s="1"/>
  <c r="AI6" i="13" s="1"/>
  <c r="AJ6" i="13" s="1"/>
  <c r="AK6" i="13" s="1"/>
  <c r="AL6" i="13" s="1"/>
  <c r="AM6" i="13" s="1"/>
  <c r="J309" i="13"/>
  <c r="J259" i="13"/>
  <c r="J152" i="13"/>
  <c r="J96" i="13"/>
  <c r="J203" i="13"/>
  <c r="J5" i="13"/>
  <c r="K5" i="13" s="1"/>
  <c r="L5" i="13" s="1"/>
  <c r="M5" i="13" s="1"/>
  <c r="N5" i="13" s="1"/>
  <c r="O5" i="13" s="1"/>
  <c r="P5" i="13" s="1"/>
  <c r="Q5" i="13" s="1"/>
  <c r="R5" i="13" s="1"/>
  <c r="S5" i="13" s="1"/>
  <c r="T5" i="13" s="1"/>
  <c r="U5" i="13" s="1"/>
  <c r="V5" i="13" s="1"/>
  <c r="W5" i="13" s="1"/>
  <c r="X5" i="13" s="1"/>
  <c r="Y5" i="13" s="1"/>
  <c r="Z5" i="13" s="1"/>
  <c r="AA5" i="13" s="1"/>
  <c r="AB5" i="13" s="1"/>
  <c r="AC5" i="13" s="1"/>
  <c r="AD5" i="13" s="1"/>
  <c r="AE5" i="13" s="1"/>
  <c r="AF5" i="13" s="1"/>
  <c r="AG5" i="13" s="1"/>
  <c r="AH5" i="13" s="1"/>
  <c r="AI5" i="13" s="1"/>
  <c r="AJ5" i="13" s="1"/>
  <c r="AK5" i="13" s="1"/>
  <c r="AL5" i="13" s="1"/>
  <c r="AM5" i="13" s="1"/>
  <c r="K7" i="13"/>
  <c r="I9" i="17"/>
  <c r="J95" i="13"/>
  <c r="H47" i="9"/>
  <c r="H49" i="9" s="1"/>
  <c r="J322" i="13" s="1"/>
  <c r="J315" i="13" s="1"/>
  <c r="H61" i="9"/>
  <c r="H40" i="9" s="1"/>
  <c r="I23" i="9"/>
  <c r="I26" i="9"/>
  <c r="J25" i="9"/>
  <c r="H42" i="9" l="1"/>
  <c r="J217" i="13" s="1"/>
  <c r="J210" i="13" s="1"/>
  <c r="J215" i="13" s="1"/>
  <c r="J220" i="13" s="1"/>
  <c r="H41" i="9"/>
  <c r="I41" i="9" s="1"/>
  <c r="J258" i="13"/>
  <c r="J260" i="13" s="1"/>
  <c r="J251" i="13" s="1"/>
  <c r="J151" i="13"/>
  <c r="J153" i="13" s="1"/>
  <c r="J144" i="13" s="1"/>
  <c r="J202" i="13"/>
  <c r="J204" i="13" s="1"/>
  <c r="J195" i="13" s="1"/>
  <c r="J330" i="13"/>
  <c r="J332" i="13" s="1"/>
  <c r="J323" i="13" s="1"/>
  <c r="J308" i="13"/>
  <c r="J310" i="13" s="1"/>
  <c r="J301" i="13" s="1"/>
  <c r="J34" i="13"/>
  <c r="J39" i="13" s="1"/>
  <c r="J66" i="13"/>
  <c r="J68" i="13" s="1"/>
  <c r="J59" i="13" s="1"/>
  <c r="J44" i="13"/>
  <c r="J46" i="13" s="1"/>
  <c r="J37" i="13" s="1"/>
  <c r="K331" i="13"/>
  <c r="K281" i="13"/>
  <c r="K226" i="13"/>
  <c r="K175" i="13"/>
  <c r="L7" i="13"/>
  <c r="K119" i="13"/>
  <c r="K67" i="13"/>
  <c r="J97" i="13"/>
  <c r="J88" i="13" s="1"/>
  <c r="K45" i="13"/>
  <c r="K309" i="13"/>
  <c r="K203" i="13"/>
  <c r="K152" i="13"/>
  <c r="K259" i="13"/>
  <c r="K96" i="13"/>
  <c r="J9" i="17"/>
  <c r="I28" i="17"/>
  <c r="I16" i="17"/>
  <c r="I22" i="17"/>
  <c r="I61" i="9"/>
  <c r="I40" i="9" s="1"/>
  <c r="I42" i="9" s="1"/>
  <c r="K217" i="13" s="1"/>
  <c r="K210" i="13" s="1"/>
  <c r="I55" i="9"/>
  <c r="I67" i="9"/>
  <c r="I47" i="9" s="1"/>
  <c r="I49" i="9" s="1"/>
  <c r="K322" i="13" s="1"/>
  <c r="K315" i="13" s="1"/>
  <c r="K320" i="13" s="1"/>
  <c r="K325" i="13" s="1"/>
  <c r="J194" i="13"/>
  <c r="J187" i="13" s="1"/>
  <c r="J188" i="13" s="1"/>
  <c r="H35" i="9"/>
  <c r="J87" i="13"/>
  <c r="J80" i="13" s="1"/>
  <c r="J250" i="13"/>
  <c r="J243" i="13" s="1"/>
  <c r="J143" i="13"/>
  <c r="J136" i="13" s="1"/>
  <c r="J137" i="13" s="1"/>
  <c r="H48" i="9"/>
  <c r="J300" i="13"/>
  <c r="J293" i="13" s="1"/>
  <c r="J320" i="13"/>
  <c r="J325" i="13" s="1"/>
  <c r="J316" i="13"/>
  <c r="J23" i="9"/>
  <c r="K23" i="9" s="1"/>
  <c r="K25" i="9"/>
  <c r="J26" i="9"/>
  <c r="J225" i="13" l="1"/>
  <c r="J227" i="13" s="1"/>
  <c r="J218" i="13" s="1"/>
  <c r="K215" i="13"/>
  <c r="K220" i="13" s="1"/>
  <c r="J211" i="13"/>
  <c r="I33" i="9"/>
  <c r="I35" i="9" s="1"/>
  <c r="K110" i="13" s="1"/>
  <c r="K103" i="13" s="1"/>
  <c r="J58" i="13"/>
  <c r="J51" i="13" s="1"/>
  <c r="J56" i="13" s="1"/>
  <c r="J61" i="13" s="1"/>
  <c r="K66" i="13"/>
  <c r="K68" i="13" s="1"/>
  <c r="K59" i="13" s="1"/>
  <c r="K308" i="13"/>
  <c r="K310" i="13" s="1"/>
  <c r="K301" i="13" s="1"/>
  <c r="K151" i="13"/>
  <c r="K153" i="13" s="1"/>
  <c r="K144" i="13" s="1"/>
  <c r="K202" i="13"/>
  <c r="K204" i="13" s="1"/>
  <c r="K195" i="13" s="1"/>
  <c r="L119" i="13"/>
  <c r="L96" i="13"/>
  <c r="K258" i="13"/>
  <c r="K260" i="13" s="1"/>
  <c r="K251" i="13" s="1"/>
  <c r="K330" i="13"/>
  <c r="K332" i="13" s="1"/>
  <c r="K323" i="13" s="1"/>
  <c r="J272" i="13"/>
  <c r="J265" i="13" s="1"/>
  <c r="J270" i="13" s="1"/>
  <c r="J280" i="13"/>
  <c r="J282" i="13" s="1"/>
  <c r="J273" i="13" s="1"/>
  <c r="J166" i="13"/>
  <c r="J159" i="13" s="1"/>
  <c r="J160" i="13" s="1"/>
  <c r="J174" i="13"/>
  <c r="J176" i="13" s="1"/>
  <c r="J167" i="13" s="1"/>
  <c r="K44" i="13"/>
  <c r="K46" i="13" s="1"/>
  <c r="K37" i="13" s="1"/>
  <c r="K225" i="13"/>
  <c r="K227" i="13" s="1"/>
  <c r="K218" i="13" s="1"/>
  <c r="J110" i="13"/>
  <c r="J103" i="13" s="1"/>
  <c r="J118" i="13"/>
  <c r="J120" i="13" s="1"/>
  <c r="J111" i="13" s="1"/>
  <c r="K118" i="13"/>
  <c r="K120" i="13" s="1"/>
  <c r="K111" i="13" s="1"/>
  <c r="K95" i="13"/>
  <c r="K97" i="13" s="1"/>
  <c r="K88" i="13" s="1"/>
  <c r="L331" i="13"/>
  <c r="L281" i="13"/>
  <c r="L226" i="13"/>
  <c r="L309" i="13"/>
  <c r="L175" i="13"/>
  <c r="L152" i="13"/>
  <c r="L259" i="13"/>
  <c r="L45" i="13"/>
  <c r="M7" i="13"/>
  <c r="L203" i="13"/>
  <c r="L67" i="13"/>
  <c r="K9" i="17"/>
  <c r="K28" i="17" s="1"/>
  <c r="J22" i="17"/>
  <c r="J28" i="17"/>
  <c r="J16" i="17"/>
  <c r="K194" i="13"/>
  <c r="K187" i="13" s="1"/>
  <c r="K188" i="13" s="1"/>
  <c r="K300" i="13"/>
  <c r="K293" i="13" s="1"/>
  <c r="K298" i="13" s="1"/>
  <c r="K303" i="13" s="1"/>
  <c r="K250" i="13"/>
  <c r="K243" i="13" s="1"/>
  <c r="K244" i="13" s="1"/>
  <c r="K87" i="13"/>
  <c r="K80" i="13" s="1"/>
  <c r="K85" i="13" s="1"/>
  <c r="K36" i="13"/>
  <c r="J141" i="13"/>
  <c r="J146" i="13" s="1"/>
  <c r="K211" i="13"/>
  <c r="J192" i="13"/>
  <c r="J197" i="13" s="1"/>
  <c r="K316" i="13"/>
  <c r="J85" i="13"/>
  <c r="J90" i="13" s="1"/>
  <c r="J81" i="13"/>
  <c r="K67" i="9"/>
  <c r="K47" i="9" s="1"/>
  <c r="K49" i="9" s="1"/>
  <c r="K55" i="9"/>
  <c r="K33" i="9" s="1"/>
  <c r="K35" i="9" s="1"/>
  <c r="K61" i="9"/>
  <c r="K40" i="9" s="1"/>
  <c r="J244" i="13"/>
  <c r="J298" i="13"/>
  <c r="J303" i="13" s="1"/>
  <c r="J294" i="13"/>
  <c r="I48" i="9"/>
  <c r="J61" i="9"/>
  <c r="J40" i="9" s="1"/>
  <c r="J42" i="9" s="1"/>
  <c r="L217" i="13" s="1"/>
  <c r="L210" i="13" s="1"/>
  <c r="J67" i="9"/>
  <c r="J47" i="9" s="1"/>
  <c r="J49" i="9" s="1"/>
  <c r="L322" i="13" s="1"/>
  <c r="L315" i="13" s="1"/>
  <c r="L320" i="13" s="1"/>
  <c r="L325" i="13" s="1"/>
  <c r="J55" i="9"/>
  <c r="J33" i="9" s="1"/>
  <c r="J248" i="13"/>
  <c r="J253" i="13" s="1"/>
  <c r="K143" i="13"/>
  <c r="K136" i="13" s="1"/>
  <c r="L23" i="9"/>
  <c r="K26" i="9"/>
  <c r="L25" i="9"/>
  <c r="K104" i="13" l="1"/>
  <c r="K29" i="13"/>
  <c r="K30" i="13" s="1"/>
  <c r="J34" i="9"/>
  <c r="L66" i="13" s="1"/>
  <c r="L68" i="13" s="1"/>
  <c r="L59" i="13" s="1"/>
  <c r="J52" i="13"/>
  <c r="K58" i="13"/>
  <c r="K51" i="13" s="1"/>
  <c r="K56" i="13" s="1"/>
  <c r="K61" i="13" s="1"/>
  <c r="J266" i="13"/>
  <c r="J275" i="13"/>
  <c r="J108" i="13"/>
  <c r="J113" i="13" s="1"/>
  <c r="L225" i="13"/>
  <c r="L227" i="13" s="1"/>
  <c r="L218" i="13" s="1"/>
  <c r="L151" i="13"/>
  <c r="L153" i="13" s="1"/>
  <c r="L144" i="13" s="1"/>
  <c r="K108" i="13"/>
  <c r="K113" i="13" s="1"/>
  <c r="L202" i="13"/>
  <c r="L204" i="13" s="1"/>
  <c r="L195" i="13" s="1"/>
  <c r="L258" i="13"/>
  <c r="L260" i="13" s="1"/>
  <c r="L251" i="13" s="1"/>
  <c r="L308" i="13"/>
  <c r="L310" i="13" s="1"/>
  <c r="L301" i="13" s="1"/>
  <c r="L330" i="13"/>
  <c r="L332" i="13" s="1"/>
  <c r="L323" i="13" s="1"/>
  <c r="K166" i="13"/>
  <c r="K159" i="13" s="1"/>
  <c r="K164" i="13" s="1"/>
  <c r="K169" i="13" s="1"/>
  <c r="K174" i="13"/>
  <c r="K176" i="13" s="1"/>
  <c r="K167" i="13" s="1"/>
  <c r="M203" i="13"/>
  <c r="M151" i="13"/>
  <c r="K272" i="13"/>
  <c r="K265" i="13" s="1"/>
  <c r="K270" i="13" s="1"/>
  <c r="K275" i="13" s="1"/>
  <c r="K280" i="13"/>
  <c r="K282" i="13" s="1"/>
  <c r="K273" i="13" s="1"/>
  <c r="J164" i="13"/>
  <c r="J169" i="13" s="1"/>
  <c r="J104" i="13"/>
  <c r="J35" i="9"/>
  <c r="L95" i="13"/>
  <c r="L97" i="13" s="1"/>
  <c r="L88" i="13" s="1"/>
  <c r="L44" i="13"/>
  <c r="L46" i="13" s="1"/>
  <c r="L37" i="13" s="1"/>
  <c r="M330" i="13"/>
  <c r="M331" i="13"/>
  <c r="M281" i="13"/>
  <c r="M226" i="13"/>
  <c r="M45" i="13"/>
  <c r="M175" i="13"/>
  <c r="M95" i="13"/>
  <c r="M119" i="13"/>
  <c r="M96" i="13"/>
  <c r="M202" i="13"/>
  <c r="M67" i="13"/>
  <c r="M322" i="13"/>
  <c r="M315" i="13" s="1"/>
  <c r="M309" i="13"/>
  <c r="M152" i="13"/>
  <c r="N7" i="13"/>
  <c r="M258" i="13"/>
  <c r="M308" i="13"/>
  <c r="M118" i="13"/>
  <c r="M259" i="13"/>
  <c r="M110" i="13"/>
  <c r="M103" i="13" s="1"/>
  <c r="M44" i="13"/>
  <c r="L9" i="17"/>
  <c r="K22" i="17"/>
  <c r="K16" i="17"/>
  <c r="K192" i="13"/>
  <c r="K197" i="13" s="1"/>
  <c r="K294" i="13"/>
  <c r="M250" i="13"/>
  <c r="M243" i="13" s="1"/>
  <c r="M87" i="13"/>
  <c r="M80" i="13" s="1"/>
  <c r="K248" i="13"/>
  <c r="K253" i="13" s="1"/>
  <c r="J48" i="9"/>
  <c r="L280" i="13" s="1"/>
  <c r="L282" i="13" s="1"/>
  <c r="L273" i="13" s="1"/>
  <c r="L250" i="13"/>
  <c r="L243" i="13" s="1"/>
  <c r="L244" i="13" s="1"/>
  <c r="L143" i="13"/>
  <c r="L136" i="13" s="1"/>
  <c r="L141" i="13" s="1"/>
  <c r="L146" i="13" s="1"/>
  <c r="K81" i="13"/>
  <c r="K90" i="13"/>
  <c r="M36" i="13"/>
  <c r="M29" i="13" s="1"/>
  <c r="L194" i="13"/>
  <c r="L187" i="13" s="1"/>
  <c r="L188" i="13" s="1"/>
  <c r="M300" i="13"/>
  <c r="M293" i="13" s="1"/>
  <c r="L300" i="13"/>
  <c r="L293" i="13" s="1"/>
  <c r="L294" i="13" s="1"/>
  <c r="L87" i="13"/>
  <c r="L80" i="13" s="1"/>
  <c r="L85" i="13" s="1"/>
  <c r="L90" i="13" s="1"/>
  <c r="J41" i="9"/>
  <c r="L174" i="13" s="1"/>
  <c r="L176" i="13" s="1"/>
  <c r="L167" i="13" s="1"/>
  <c r="M143" i="13"/>
  <c r="M136" i="13" s="1"/>
  <c r="K42" i="9"/>
  <c r="M217" i="13" s="1"/>
  <c r="M210" i="13" s="1"/>
  <c r="M215" i="13" s="1"/>
  <c r="M220" i="13" s="1"/>
  <c r="K137" i="13"/>
  <c r="K141" i="13"/>
  <c r="K146" i="13" s="1"/>
  <c r="L316" i="13"/>
  <c r="L55" i="9"/>
  <c r="L33" i="9" s="1"/>
  <c r="L35" i="9" s="1"/>
  <c r="L67" i="9"/>
  <c r="L47" i="9" s="1"/>
  <c r="L49" i="9" s="1"/>
  <c r="L61" i="9"/>
  <c r="L40" i="9" s="1"/>
  <c r="M194" i="13"/>
  <c r="M187" i="13" s="1"/>
  <c r="L36" i="13"/>
  <c r="L29" i="13" s="1"/>
  <c r="L215" i="13"/>
  <c r="L220" i="13" s="1"/>
  <c r="L211" i="13"/>
  <c r="M23" i="9"/>
  <c r="L26" i="9"/>
  <c r="M25" i="9"/>
  <c r="K34" i="13" l="1"/>
  <c r="K39" i="13" s="1"/>
  <c r="M46" i="13"/>
  <c r="M37" i="13" s="1"/>
  <c r="K34" i="9"/>
  <c r="M66" i="13" s="1"/>
  <c r="M68" i="13" s="1"/>
  <c r="M59" i="13" s="1"/>
  <c r="L58" i="13"/>
  <c r="L51" i="13" s="1"/>
  <c r="L56" i="13" s="1"/>
  <c r="K52" i="13"/>
  <c r="M153" i="13"/>
  <c r="M144" i="13" s="1"/>
  <c r="K266" i="13"/>
  <c r="M204" i="13"/>
  <c r="M195" i="13" s="1"/>
  <c r="M225" i="13"/>
  <c r="M227" i="13" s="1"/>
  <c r="M218" i="13" s="1"/>
  <c r="K160" i="13"/>
  <c r="L110" i="13"/>
  <c r="L103" i="13" s="1"/>
  <c r="M108" i="13" s="1"/>
  <c r="M113" i="13" s="1"/>
  <c r="L118" i="13"/>
  <c r="L120" i="13" s="1"/>
  <c r="L111" i="13" s="1"/>
  <c r="N330" i="13"/>
  <c r="N331" i="13"/>
  <c r="M332" i="13"/>
  <c r="M323" i="13" s="1"/>
  <c r="N281" i="13"/>
  <c r="N152" i="13"/>
  <c r="N44" i="13"/>
  <c r="M97" i="13"/>
  <c r="M88" i="13" s="1"/>
  <c r="N119" i="13"/>
  <c r="N226" i="13"/>
  <c r="M120" i="13"/>
  <c r="M111" i="13" s="1"/>
  <c r="N118" i="13"/>
  <c r="M310" i="13"/>
  <c r="M301" i="13" s="1"/>
  <c r="N175" i="13"/>
  <c r="N67" i="13"/>
  <c r="N309" i="13"/>
  <c r="N143" i="13"/>
  <c r="N136" i="13" s="1"/>
  <c r="N141" i="13" s="1"/>
  <c r="N146" i="13" s="1"/>
  <c r="N95" i="13"/>
  <c r="N151" i="13"/>
  <c r="N259" i="13"/>
  <c r="N110" i="13"/>
  <c r="N103" i="13" s="1"/>
  <c r="N308" i="13"/>
  <c r="M260" i="13"/>
  <c r="M251" i="13" s="1"/>
  <c r="O7" i="13"/>
  <c r="N45" i="13"/>
  <c r="N96" i="13"/>
  <c r="N202" i="13"/>
  <c r="N322" i="13"/>
  <c r="N315" i="13" s="1"/>
  <c r="N320" i="13" s="1"/>
  <c r="N325" i="13" s="1"/>
  <c r="N203" i="13"/>
  <c r="N258" i="13"/>
  <c r="M9" i="17"/>
  <c r="L28" i="17"/>
  <c r="L16" i="17"/>
  <c r="L22" i="17"/>
  <c r="L137" i="13"/>
  <c r="M248" i="13"/>
  <c r="M253" i="13" s="1"/>
  <c r="M137" i="13"/>
  <c r="L248" i="13"/>
  <c r="L253" i="13" s="1"/>
  <c r="M244" i="13"/>
  <c r="K48" i="9"/>
  <c r="M280" i="13" s="1"/>
  <c r="M282" i="13" s="1"/>
  <c r="M273" i="13" s="1"/>
  <c r="L272" i="13"/>
  <c r="L265" i="13" s="1"/>
  <c r="L270" i="13" s="1"/>
  <c r="L275" i="13" s="1"/>
  <c r="M141" i="13"/>
  <c r="L192" i="13"/>
  <c r="L197" i="13" s="1"/>
  <c r="M294" i="13"/>
  <c r="M298" i="13"/>
  <c r="M303" i="13" s="1"/>
  <c r="L81" i="13"/>
  <c r="M34" i="13"/>
  <c r="M39" i="13" s="1"/>
  <c r="M81" i="13"/>
  <c r="M146" i="13"/>
  <c r="L34" i="13"/>
  <c r="L39" i="13" s="1"/>
  <c r="M211" i="13"/>
  <c r="M30" i="13"/>
  <c r="M85" i="13"/>
  <c r="M90" i="13" s="1"/>
  <c r="L298" i="13"/>
  <c r="L303" i="13" s="1"/>
  <c r="N250" i="13"/>
  <c r="N243" i="13" s="1"/>
  <c r="N248" i="13" s="1"/>
  <c r="N253" i="13" s="1"/>
  <c r="N87" i="13"/>
  <c r="N80" i="13" s="1"/>
  <c r="L30" i="13"/>
  <c r="N300" i="13"/>
  <c r="N293" i="13" s="1"/>
  <c r="K41" i="9"/>
  <c r="M174" i="13" s="1"/>
  <c r="M176" i="13" s="1"/>
  <c r="M167" i="13" s="1"/>
  <c r="L166" i="13"/>
  <c r="L159" i="13" s="1"/>
  <c r="L160" i="13" s="1"/>
  <c r="M67" i="9"/>
  <c r="M47" i="9" s="1"/>
  <c r="M49" i="9" s="1"/>
  <c r="M55" i="9"/>
  <c r="M33" i="9" s="1"/>
  <c r="M35" i="9" s="1"/>
  <c r="M61" i="9"/>
  <c r="M40" i="9" s="1"/>
  <c r="M42" i="9" s="1"/>
  <c r="N36" i="13"/>
  <c r="N29" i="13" s="1"/>
  <c r="N30" i="13" s="1"/>
  <c r="N194" i="13"/>
  <c r="N187" i="13" s="1"/>
  <c r="N188" i="13" s="1"/>
  <c r="L42" i="9"/>
  <c r="N217" i="13" s="1"/>
  <c r="N210" i="13" s="1"/>
  <c r="N211" i="13" s="1"/>
  <c r="M316" i="13"/>
  <c r="M320" i="13"/>
  <c r="M325" i="13" s="1"/>
  <c r="M188" i="13"/>
  <c r="M192" i="13"/>
  <c r="M197" i="13" s="1"/>
  <c r="N23" i="9"/>
  <c r="M26" i="9"/>
  <c r="N25" i="9"/>
  <c r="L34" i="9" l="1"/>
  <c r="N66" i="13" s="1"/>
  <c r="N68" i="13" s="1"/>
  <c r="N59" i="13" s="1"/>
  <c r="M58" i="13"/>
  <c r="M51" i="13" s="1"/>
  <c r="M52" i="13" s="1"/>
  <c r="L52" i="13"/>
  <c r="L61" i="13"/>
  <c r="N104" i="13"/>
  <c r="N225" i="13"/>
  <c r="N227" i="13" s="1"/>
  <c r="N218" i="13" s="1"/>
  <c r="L104" i="13"/>
  <c r="L108" i="13"/>
  <c r="L113" i="13" s="1"/>
  <c r="M104" i="13"/>
  <c r="O331" i="13"/>
  <c r="O330" i="13"/>
  <c r="N332" i="13"/>
  <c r="N323" i="13" s="1"/>
  <c r="N260" i="13"/>
  <c r="N251" i="13" s="1"/>
  <c r="O281" i="13"/>
  <c r="N46" i="13"/>
  <c r="N37" i="13" s="1"/>
  <c r="N120" i="13"/>
  <c r="N111" i="13" s="1"/>
  <c r="N153" i="13"/>
  <c r="N144" i="13" s="1"/>
  <c r="N97" i="13"/>
  <c r="N88" i="13" s="1"/>
  <c r="O225" i="13"/>
  <c r="O226" i="13"/>
  <c r="O119" i="13"/>
  <c r="O175" i="13"/>
  <c r="O258" i="13"/>
  <c r="O202" i="13"/>
  <c r="N204" i="13"/>
  <c r="N195" i="13" s="1"/>
  <c r="O67" i="13"/>
  <c r="N310" i="13"/>
  <c r="N301" i="13" s="1"/>
  <c r="N316" i="13"/>
  <c r="N137" i="13"/>
  <c r="O118" i="13"/>
  <c r="O45" i="13"/>
  <c r="O259" i="13"/>
  <c r="O217" i="13"/>
  <c r="O210" i="13" s="1"/>
  <c r="O308" i="13"/>
  <c r="O309" i="13"/>
  <c r="O151" i="13"/>
  <c r="O110" i="13"/>
  <c r="O103" i="13" s="1"/>
  <c r="O152" i="13"/>
  <c r="O95" i="13"/>
  <c r="O322" i="13"/>
  <c r="O315" i="13" s="1"/>
  <c r="O316" i="13" s="1"/>
  <c r="O203" i="13"/>
  <c r="P7" i="13"/>
  <c r="O96" i="13"/>
  <c r="N108" i="13"/>
  <c r="N113" i="13" s="1"/>
  <c r="O44" i="13"/>
  <c r="N9" i="17"/>
  <c r="M28" i="17"/>
  <c r="M16" i="17"/>
  <c r="M22" i="17"/>
  <c r="L266" i="13"/>
  <c r="O36" i="13"/>
  <c r="O29" i="13" s="1"/>
  <c r="O34" i="13" s="1"/>
  <c r="O39" i="13" s="1"/>
  <c r="M272" i="13"/>
  <c r="M265" i="13" s="1"/>
  <c r="M270" i="13" s="1"/>
  <c r="M275" i="13" s="1"/>
  <c r="L48" i="9"/>
  <c r="N280" i="13" s="1"/>
  <c r="N282" i="13" s="1"/>
  <c r="N273" i="13" s="1"/>
  <c r="N244" i="13"/>
  <c r="O194" i="13"/>
  <c r="O187" i="13" s="1"/>
  <c r="O188" i="13" s="1"/>
  <c r="N34" i="13"/>
  <c r="N39" i="13" s="1"/>
  <c r="N192" i="13"/>
  <c r="N197" i="13" s="1"/>
  <c r="L164" i="13"/>
  <c r="L169" i="13" s="1"/>
  <c r="O143" i="13"/>
  <c r="O136" i="13" s="1"/>
  <c r="O141" i="13" s="1"/>
  <c r="O146" i="13" s="1"/>
  <c r="N215" i="13"/>
  <c r="N220" i="13" s="1"/>
  <c r="O87" i="13"/>
  <c r="O80" i="13" s="1"/>
  <c r="O81" i="13" s="1"/>
  <c r="O250" i="13"/>
  <c r="O243" i="13" s="1"/>
  <c r="O244" i="13" s="1"/>
  <c r="M166" i="13"/>
  <c r="M159" i="13" s="1"/>
  <c r="M164" i="13" s="1"/>
  <c r="M169" i="13" s="1"/>
  <c r="L41" i="9"/>
  <c r="N174" i="13" s="1"/>
  <c r="N176" i="13" s="1"/>
  <c r="N167" i="13" s="1"/>
  <c r="N55" i="9"/>
  <c r="N33" i="9" s="1"/>
  <c r="N35" i="9" s="1"/>
  <c r="N67" i="9"/>
  <c r="N47" i="9" s="1"/>
  <c r="N49" i="9" s="1"/>
  <c r="N61" i="9"/>
  <c r="N40" i="9" s="1"/>
  <c r="N42" i="9" s="1"/>
  <c r="O300" i="13"/>
  <c r="O293" i="13" s="1"/>
  <c r="O294" i="13" s="1"/>
  <c r="N294" i="13"/>
  <c r="N298" i="13"/>
  <c r="N303" i="13" s="1"/>
  <c r="N85" i="13"/>
  <c r="N90" i="13" s="1"/>
  <c r="N81" i="13"/>
  <c r="O23" i="9"/>
  <c r="O25" i="9"/>
  <c r="N26" i="9"/>
  <c r="M34" i="9" l="1"/>
  <c r="O66" i="13" s="1"/>
  <c r="M56" i="13"/>
  <c r="M61" i="13" s="1"/>
  <c r="N58" i="13"/>
  <c r="N51" i="13" s="1"/>
  <c r="N56" i="13" s="1"/>
  <c r="N61" i="13" s="1"/>
  <c r="O332" i="13"/>
  <c r="O323" i="13" s="1"/>
  <c r="P330" i="13"/>
  <c r="P331" i="13"/>
  <c r="P281" i="13"/>
  <c r="O120" i="13"/>
  <c r="O111" i="13" s="1"/>
  <c r="P225" i="13"/>
  <c r="P226" i="13"/>
  <c r="O68" i="13"/>
  <c r="O59" i="13" s="1"/>
  <c r="O227" i="13"/>
  <c r="O218" i="13" s="1"/>
  <c r="O204" i="13"/>
  <c r="O195" i="13" s="1"/>
  <c r="O260" i="13"/>
  <c r="O251" i="13" s="1"/>
  <c r="O153" i="13"/>
  <c r="O144" i="13" s="1"/>
  <c r="P95" i="13"/>
  <c r="P175" i="13"/>
  <c r="P259" i="13"/>
  <c r="P45" i="13"/>
  <c r="Q7" i="13"/>
  <c r="P44" i="13"/>
  <c r="P110" i="13"/>
  <c r="P103" i="13" s="1"/>
  <c r="P104" i="13" s="1"/>
  <c r="O320" i="13"/>
  <c r="O325" i="13" s="1"/>
  <c r="P309" i="13"/>
  <c r="P152" i="13"/>
  <c r="P67" i="13"/>
  <c r="P217" i="13"/>
  <c r="P210" i="13" s="1"/>
  <c r="P215" i="13" s="1"/>
  <c r="P220" i="13" s="1"/>
  <c r="P203" i="13"/>
  <c r="P322" i="13"/>
  <c r="P315" i="13" s="1"/>
  <c r="P320" i="13" s="1"/>
  <c r="P325" i="13" s="1"/>
  <c r="P119" i="13"/>
  <c r="P118" i="13"/>
  <c r="P202" i="13"/>
  <c r="O310" i="13"/>
  <c r="O301" i="13" s="1"/>
  <c r="P308" i="13"/>
  <c r="P258" i="13"/>
  <c r="P96" i="13"/>
  <c r="O46" i="13"/>
  <c r="O37" i="13" s="1"/>
  <c r="O97" i="13"/>
  <c r="O88" i="13" s="1"/>
  <c r="P151" i="13"/>
  <c r="O9" i="17"/>
  <c r="N28" i="17"/>
  <c r="N16" i="17"/>
  <c r="N22" i="17"/>
  <c r="M266" i="13"/>
  <c r="O30" i="13"/>
  <c r="N272" i="13"/>
  <c r="N265" i="13" s="1"/>
  <c r="N266" i="13" s="1"/>
  <c r="M48" i="9"/>
  <c r="O280" i="13" s="1"/>
  <c r="O282" i="13" s="1"/>
  <c r="O273" i="13" s="1"/>
  <c r="O85" i="13"/>
  <c r="O90" i="13" s="1"/>
  <c r="O192" i="13"/>
  <c r="O197" i="13" s="1"/>
  <c r="O298" i="13"/>
  <c r="O303" i="13" s="1"/>
  <c r="P87" i="13"/>
  <c r="P80" i="13" s="1"/>
  <c r="O248" i="13"/>
  <c r="O253" i="13" s="1"/>
  <c r="M160" i="13"/>
  <c r="O137" i="13"/>
  <c r="P300" i="13"/>
  <c r="P293" i="13" s="1"/>
  <c r="P298" i="13" s="1"/>
  <c r="P303" i="13" s="1"/>
  <c r="N166" i="13"/>
  <c r="N159" i="13" s="1"/>
  <c r="N160" i="13" s="1"/>
  <c r="M41" i="9"/>
  <c r="O174" i="13" s="1"/>
  <c r="O176" i="13" s="1"/>
  <c r="O167" i="13" s="1"/>
  <c r="P250" i="13"/>
  <c r="P243" i="13" s="1"/>
  <c r="P248" i="13" s="1"/>
  <c r="P253" i="13" s="1"/>
  <c r="P194" i="13"/>
  <c r="P187" i="13" s="1"/>
  <c r="P188" i="13" s="1"/>
  <c r="O55" i="9"/>
  <c r="O33" i="9" s="1"/>
  <c r="O35" i="9" s="1"/>
  <c r="O61" i="9"/>
  <c r="O40" i="9" s="1"/>
  <c r="O42" i="9" s="1"/>
  <c r="O67" i="9"/>
  <c r="O47" i="9" s="1"/>
  <c r="O49" i="9" s="1"/>
  <c r="P36" i="13"/>
  <c r="P29" i="13" s="1"/>
  <c r="P30" i="13" s="1"/>
  <c r="P143" i="13"/>
  <c r="P136" i="13" s="1"/>
  <c r="P137" i="13" s="1"/>
  <c r="N34" i="9"/>
  <c r="P66" i="13" s="1"/>
  <c r="O58" i="13"/>
  <c r="O51" i="13" s="1"/>
  <c r="O211" i="13"/>
  <c r="O215" i="13"/>
  <c r="O220" i="13" s="1"/>
  <c r="O104" i="13"/>
  <c r="O108" i="13"/>
  <c r="O113" i="13" s="1"/>
  <c r="P23" i="9"/>
  <c r="O26" i="9"/>
  <c r="P25" i="9"/>
  <c r="N52" i="13" l="1"/>
  <c r="P310" i="13"/>
  <c r="P301" i="13" s="1"/>
  <c r="Q331" i="13"/>
  <c r="Q330" i="13"/>
  <c r="P332" i="13"/>
  <c r="P323" i="13" s="1"/>
  <c r="P120" i="13"/>
  <c r="P111" i="13" s="1"/>
  <c r="Q308" i="13"/>
  <c r="Q281" i="13"/>
  <c r="Q45" i="13"/>
  <c r="Q202" i="13"/>
  <c r="Q110" i="13"/>
  <c r="Q103" i="13" s="1"/>
  <c r="Q67" i="13"/>
  <c r="P260" i="13"/>
  <c r="P251" i="13" s="1"/>
  <c r="P204" i="13"/>
  <c r="P195" i="13" s="1"/>
  <c r="P46" i="13"/>
  <c r="P37" i="13" s="1"/>
  <c r="Q95" i="13"/>
  <c r="Q226" i="13"/>
  <c r="Q225" i="13"/>
  <c r="P227" i="13"/>
  <c r="P218" i="13" s="1"/>
  <c r="R7" i="13"/>
  <c r="Q309" i="13"/>
  <c r="Q322" i="13"/>
  <c r="Q315" i="13" s="1"/>
  <c r="Q316" i="13" s="1"/>
  <c r="P108" i="13"/>
  <c r="P113" i="13" s="1"/>
  <c r="Q217" i="13"/>
  <c r="Q210" i="13" s="1"/>
  <c r="Q211" i="13" s="1"/>
  <c r="Q152" i="13"/>
  <c r="Q175" i="13"/>
  <c r="Q203" i="13"/>
  <c r="Q119" i="13"/>
  <c r="Q118" i="13"/>
  <c r="Q151" i="13"/>
  <c r="P97" i="13"/>
  <c r="P88" i="13" s="1"/>
  <c r="Q44" i="13"/>
  <c r="Q96" i="13"/>
  <c r="Q258" i="13"/>
  <c r="Q259" i="13"/>
  <c r="P153" i="13"/>
  <c r="P144" i="13" s="1"/>
  <c r="P68" i="13"/>
  <c r="P59" i="13" s="1"/>
  <c r="P211" i="13"/>
  <c r="P316" i="13"/>
  <c r="P9" i="17"/>
  <c r="O28" i="17"/>
  <c r="O22" i="17"/>
  <c r="O16" i="17"/>
  <c r="N270" i="13"/>
  <c r="N275" i="13" s="1"/>
  <c r="O272" i="13"/>
  <c r="O265" i="13" s="1"/>
  <c r="O266" i="13" s="1"/>
  <c r="N48" i="9"/>
  <c r="P280" i="13" s="1"/>
  <c r="P282" i="13" s="1"/>
  <c r="P273" i="13" s="1"/>
  <c r="P294" i="13"/>
  <c r="P141" i="13"/>
  <c r="P146" i="13" s="1"/>
  <c r="P34" i="13"/>
  <c r="P39" i="13" s="1"/>
  <c r="N164" i="13"/>
  <c r="N169" i="13" s="1"/>
  <c r="P244" i="13"/>
  <c r="Q36" i="13"/>
  <c r="Q29" i="13" s="1"/>
  <c r="Q30" i="13" s="1"/>
  <c r="Q194" i="13"/>
  <c r="Q187" i="13" s="1"/>
  <c r="Q188" i="13" s="1"/>
  <c r="P192" i="13"/>
  <c r="P197" i="13" s="1"/>
  <c r="O166" i="13"/>
  <c r="O159" i="13" s="1"/>
  <c r="O164" i="13" s="1"/>
  <c r="O169" i="13" s="1"/>
  <c r="N41" i="9"/>
  <c r="P174" i="13" s="1"/>
  <c r="P176" i="13" s="1"/>
  <c r="P167" i="13" s="1"/>
  <c r="P61" i="9"/>
  <c r="P40" i="9" s="1"/>
  <c r="P42" i="9" s="1"/>
  <c r="P67" i="9"/>
  <c r="P47" i="9" s="1"/>
  <c r="P49" i="9" s="1"/>
  <c r="P55" i="9"/>
  <c r="P33" i="9" s="1"/>
  <c r="P35" i="9" s="1"/>
  <c r="Q87" i="13"/>
  <c r="Q80" i="13" s="1"/>
  <c r="Q85" i="13" s="1"/>
  <c r="Q90" i="13" s="1"/>
  <c r="Q250" i="13"/>
  <c r="Q243" i="13" s="1"/>
  <c r="Q244" i="13" s="1"/>
  <c r="Q300" i="13"/>
  <c r="Q293" i="13" s="1"/>
  <c r="Q294" i="13" s="1"/>
  <c r="Q143" i="13"/>
  <c r="Q136" i="13" s="1"/>
  <c r="O56" i="13"/>
  <c r="O61" i="13" s="1"/>
  <c r="O34" i="9"/>
  <c r="Q66" i="13" s="1"/>
  <c r="P58" i="13"/>
  <c r="P51" i="13" s="1"/>
  <c r="O52" i="13"/>
  <c r="P81" i="13"/>
  <c r="P85" i="13"/>
  <c r="P90" i="13" s="1"/>
  <c r="Q23" i="9"/>
  <c r="P26" i="9"/>
  <c r="Q25" i="9"/>
  <c r="Q310" i="13" l="1"/>
  <c r="Q301" i="13" s="1"/>
  <c r="Q332" i="13"/>
  <c r="Q323" i="13" s="1"/>
  <c r="R331" i="13"/>
  <c r="R330" i="13"/>
  <c r="Q46" i="13"/>
  <c r="Q37" i="13" s="1"/>
  <c r="R175" i="13"/>
  <c r="R281" i="13"/>
  <c r="Q204" i="13"/>
  <c r="Q195" i="13" s="1"/>
  <c r="Q153" i="13"/>
  <c r="Q144" i="13" s="1"/>
  <c r="Q68" i="13"/>
  <c r="Q59" i="13" s="1"/>
  <c r="Q120" i="13"/>
  <c r="Q111" i="13" s="1"/>
  <c r="Q97" i="13"/>
  <c r="Q88" i="13" s="1"/>
  <c r="R44" i="13"/>
  <c r="R96" i="13"/>
  <c r="R258" i="13"/>
  <c r="R151" i="13"/>
  <c r="R110" i="13"/>
  <c r="R103" i="13" s="1"/>
  <c r="R108" i="13" s="1"/>
  <c r="R113" i="13" s="1"/>
  <c r="S7" i="13"/>
  <c r="Q215" i="13"/>
  <c r="Q220" i="13" s="1"/>
  <c r="R322" i="13"/>
  <c r="R315" i="13" s="1"/>
  <c r="R316" i="13" s="1"/>
  <c r="R217" i="13"/>
  <c r="R210" i="13" s="1"/>
  <c r="R259" i="13"/>
  <c r="R95" i="13"/>
  <c r="Q227" i="13"/>
  <c r="Q218" i="13" s="1"/>
  <c r="R202" i="13"/>
  <c r="R45" i="13"/>
  <c r="R226" i="13"/>
  <c r="R225" i="13"/>
  <c r="R203" i="13"/>
  <c r="R67" i="13"/>
  <c r="R152" i="13"/>
  <c r="R119" i="13"/>
  <c r="R308" i="13"/>
  <c r="R309" i="13"/>
  <c r="R118" i="13"/>
  <c r="Q320" i="13"/>
  <c r="Q325" i="13" s="1"/>
  <c r="Q260" i="13"/>
  <c r="Q251" i="13" s="1"/>
  <c r="Q9" i="17"/>
  <c r="P28" i="17"/>
  <c r="P16" i="17"/>
  <c r="P22" i="17"/>
  <c r="O270" i="13"/>
  <c r="O275" i="13" s="1"/>
  <c r="P272" i="13"/>
  <c r="P265" i="13" s="1"/>
  <c r="P266" i="13" s="1"/>
  <c r="O48" i="9"/>
  <c r="Q280" i="13" s="1"/>
  <c r="Q282" i="13" s="1"/>
  <c r="Q273" i="13" s="1"/>
  <c r="R143" i="13"/>
  <c r="R136" i="13" s="1"/>
  <c r="R137" i="13" s="1"/>
  <c r="Q192" i="13"/>
  <c r="Q197" i="13" s="1"/>
  <c r="Q298" i="13"/>
  <c r="Q303" i="13" s="1"/>
  <c r="Q34" i="13"/>
  <c r="Q39" i="13" s="1"/>
  <c r="Q81" i="13"/>
  <c r="O160" i="13"/>
  <c r="R194" i="13"/>
  <c r="R187" i="13" s="1"/>
  <c r="R188" i="13" s="1"/>
  <c r="R87" i="13"/>
  <c r="R80" i="13" s="1"/>
  <c r="R250" i="13"/>
  <c r="R243" i="13" s="1"/>
  <c r="R244" i="13" s="1"/>
  <c r="R300" i="13"/>
  <c r="R293" i="13" s="1"/>
  <c r="R294" i="13" s="1"/>
  <c r="Q61" i="9"/>
  <c r="Q40" i="9" s="1"/>
  <c r="Q42" i="9" s="1"/>
  <c r="Q67" i="9"/>
  <c r="Q47" i="9" s="1"/>
  <c r="Q49" i="9" s="1"/>
  <c r="Q55" i="9"/>
  <c r="Q33" i="9" s="1"/>
  <c r="Q35" i="9" s="1"/>
  <c r="R36" i="13"/>
  <c r="R29" i="13" s="1"/>
  <c r="R34" i="13" s="1"/>
  <c r="R39" i="13" s="1"/>
  <c r="P166" i="13"/>
  <c r="P159" i="13" s="1"/>
  <c r="P160" i="13" s="1"/>
  <c r="O41" i="9"/>
  <c r="Q174" i="13" s="1"/>
  <c r="Q176" i="13" s="1"/>
  <c r="Q167" i="13" s="1"/>
  <c r="Q248" i="13"/>
  <c r="Q253" i="13" s="1"/>
  <c r="P56" i="13"/>
  <c r="P61" i="13" s="1"/>
  <c r="P52" i="13"/>
  <c r="P34" i="9"/>
  <c r="R66" i="13" s="1"/>
  <c r="Q58" i="13"/>
  <c r="Q51" i="13" s="1"/>
  <c r="Q137" i="13"/>
  <c r="Q141" i="13"/>
  <c r="Q146" i="13" s="1"/>
  <c r="Q108" i="13"/>
  <c r="Q113" i="13" s="1"/>
  <c r="Q104" i="13"/>
  <c r="R23" i="9"/>
  <c r="Q26" i="9"/>
  <c r="R25" i="9"/>
  <c r="R332" i="13" l="1"/>
  <c r="R323" i="13" s="1"/>
  <c r="S151" i="13"/>
  <c r="S331" i="13"/>
  <c r="S330" i="13"/>
  <c r="R97" i="13"/>
  <c r="R88" i="13" s="1"/>
  <c r="R320" i="13"/>
  <c r="R325" i="13" s="1"/>
  <c r="R46" i="13"/>
  <c r="R37" i="13" s="1"/>
  <c r="S309" i="13"/>
  <c r="S281" i="13"/>
  <c r="S259" i="13"/>
  <c r="S119" i="13"/>
  <c r="R153" i="13"/>
  <c r="R144" i="13" s="1"/>
  <c r="S217" i="13"/>
  <c r="S210" i="13" s="1"/>
  <c r="S211" i="13" s="1"/>
  <c r="R120" i="13"/>
  <c r="R111" i="13" s="1"/>
  <c r="R260" i="13"/>
  <c r="R251" i="13" s="1"/>
  <c r="S308" i="13"/>
  <c r="S152" i="13"/>
  <c r="S175" i="13"/>
  <c r="T7" i="13"/>
  <c r="R104" i="13"/>
  <c r="S203" i="13"/>
  <c r="S96" i="13"/>
  <c r="S67" i="13"/>
  <c r="S95" i="13"/>
  <c r="R68" i="13"/>
  <c r="R59" i="13" s="1"/>
  <c r="S44" i="13"/>
  <c r="S110" i="13"/>
  <c r="S103" i="13" s="1"/>
  <c r="S108" i="13" s="1"/>
  <c r="S113" i="13" s="1"/>
  <c r="S258" i="13"/>
  <c r="S225" i="13"/>
  <c r="S45" i="13"/>
  <c r="R310" i="13"/>
  <c r="R301" i="13" s="1"/>
  <c r="S322" i="13"/>
  <c r="S315" i="13" s="1"/>
  <c r="S316" i="13" s="1"/>
  <c r="S202" i="13"/>
  <c r="S118" i="13"/>
  <c r="S226" i="13"/>
  <c r="R204" i="13"/>
  <c r="R195" i="13" s="1"/>
  <c r="R227" i="13"/>
  <c r="R218" i="13" s="1"/>
  <c r="R9" i="17"/>
  <c r="Q22" i="17"/>
  <c r="Q28" i="17"/>
  <c r="Q16" i="17"/>
  <c r="P270" i="13"/>
  <c r="P275" i="13" s="1"/>
  <c r="R141" i="13"/>
  <c r="R146" i="13" s="1"/>
  <c r="Q272" i="13"/>
  <c r="Q265" i="13" s="1"/>
  <c r="Q270" i="13" s="1"/>
  <c r="Q275" i="13" s="1"/>
  <c r="P48" i="9"/>
  <c r="R280" i="13" s="1"/>
  <c r="R282" i="13" s="1"/>
  <c r="R273" i="13" s="1"/>
  <c r="R192" i="13"/>
  <c r="R197" i="13" s="1"/>
  <c r="P164" i="13"/>
  <c r="P169" i="13" s="1"/>
  <c r="S87" i="13"/>
  <c r="S80" i="13" s="1"/>
  <c r="S85" i="13" s="1"/>
  <c r="S90" i="13" s="1"/>
  <c r="R298" i="13"/>
  <c r="R303" i="13" s="1"/>
  <c r="S250" i="13"/>
  <c r="S243" i="13" s="1"/>
  <c r="S248" i="13" s="1"/>
  <c r="S253" i="13" s="1"/>
  <c r="S194" i="13"/>
  <c r="S187" i="13" s="1"/>
  <c r="S188" i="13" s="1"/>
  <c r="S143" i="13"/>
  <c r="S136" i="13" s="1"/>
  <c r="S137" i="13" s="1"/>
  <c r="R248" i="13"/>
  <c r="R253" i="13" s="1"/>
  <c r="S36" i="13"/>
  <c r="S29" i="13" s="1"/>
  <c r="S30" i="13" s="1"/>
  <c r="S300" i="13"/>
  <c r="S293" i="13" s="1"/>
  <c r="S298" i="13" s="1"/>
  <c r="S303" i="13" s="1"/>
  <c r="Q166" i="13"/>
  <c r="Q159" i="13" s="1"/>
  <c r="Q160" i="13" s="1"/>
  <c r="P41" i="9"/>
  <c r="R174" i="13" s="1"/>
  <c r="R176" i="13" s="1"/>
  <c r="R167" i="13" s="1"/>
  <c r="R30" i="13"/>
  <c r="R67" i="9"/>
  <c r="R47" i="9" s="1"/>
  <c r="R49" i="9" s="1"/>
  <c r="R55" i="9"/>
  <c r="R33" i="9" s="1"/>
  <c r="R35" i="9" s="1"/>
  <c r="R61" i="9"/>
  <c r="R40" i="9" s="1"/>
  <c r="R42" i="9" s="1"/>
  <c r="Q52" i="13"/>
  <c r="Q34" i="9"/>
  <c r="S66" i="13" s="1"/>
  <c r="R58" i="13"/>
  <c r="R51" i="13" s="1"/>
  <c r="Q56" i="13"/>
  <c r="Q61" i="13" s="1"/>
  <c r="R211" i="13"/>
  <c r="R215" i="13"/>
  <c r="R220" i="13" s="1"/>
  <c r="R85" i="13"/>
  <c r="R90" i="13" s="1"/>
  <c r="R81" i="13"/>
  <c r="S23" i="9"/>
  <c r="S25" i="9"/>
  <c r="R26" i="9"/>
  <c r="S97" i="13" l="1"/>
  <c r="S88" i="13" s="1"/>
  <c r="S332" i="13"/>
  <c r="S323" i="13" s="1"/>
  <c r="S153" i="13"/>
  <c r="S144" i="13" s="1"/>
  <c r="T44" i="13"/>
  <c r="T151" i="13"/>
  <c r="T217" i="13"/>
  <c r="T210" i="13" s="1"/>
  <c r="T215" i="13" s="1"/>
  <c r="T220" i="13" s="1"/>
  <c r="T322" i="13"/>
  <c r="T315" i="13" s="1"/>
  <c r="T316" i="13" s="1"/>
  <c r="T95" i="13"/>
  <c r="T331" i="13"/>
  <c r="T330" i="13"/>
  <c r="T110" i="13"/>
  <c r="T103" i="13" s="1"/>
  <c r="T104" i="13" s="1"/>
  <c r="T96" i="13"/>
  <c r="S46" i="13"/>
  <c r="S37" i="13" s="1"/>
  <c r="U7" i="13"/>
  <c r="U119" i="13" s="1"/>
  <c r="T258" i="13"/>
  <c r="T67" i="13"/>
  <c r="T119" i="13"/>
  <c r="T118" i="13"/>
  <c r="T308" i="13"/>
  <c r="T175" i="13"/>
  <c r="T309" i="13"/>
  <c r="T202" i="13"/>
  <c r="S310" i="13"/>
  <c r="S301" i="13" s="1"/>
  <c r="S215" i="13"/>
  <c r="S220" i="13" s="1"/>
  <c r="T259" i="13"/>
  <c r="T45" i="13"/>
  <c r="S120" i="13"/>
  <c r="S111" i="13" s="1"/>
  <c r="S204" i="13"/>
  <c r="S195" i="13" s="1"/>
  <c r="S104" i="13"/>
  <c r="S227" i="13"/>
  <c r="S218" i="13" s="1"/>
  <c r="T281" i="13"/>
  <c r="T152" i="13"/>
  <c r="T225" i="13"/>
  <c r="T203" i="13"/>
  <c r="T226" i="13"/>
  <c r="S260" i="13"/>
  <c r="S251" i="13" s="1"/>
  <c r="S68" i="13"/>
  <c r="S59" i="13" s="1"/>
  <c r="S320" i="13"/>
  <c r="S325" i="13" s="1"/>
  <c r="S9" i="17"/>
  <c r="R28" i="17"/>
  <c r="R22" i="17"/>
  <c r="R16" i="17"/>
  <c r="S81" i="13"/>
  <c r="Q266" i="13"/>
  <c r="R272" i="13"/>
  <c r="R265" i="13" s="1"/>
  <c r="R266" i="13" s="1"/>
  <c r="Q48" i="9"/>
  <c r="S280" i="13" s="1"/>
  <c r="S282" i="13" s="1"/>
  <c r="S273" i="13" s="1"/>
  <c r="S192" i="13"/>
  <c r="S197" i="13" s="1"/>
  <c r="S294" i="13"/>
  <c r="S244" i="13"/>
  <c r="S34" i="13"/>
  <c r="S39" i="13" s="1"/>
  <c r="S141" i="13"/>
  <c r="S146" i="13" s="1"/>
  <c r="Q164" i="13"/>
  <c r="Q169" i="13" s="1"/>
  <c r="T143" i="13"/>
  <c r="T136" i="13" s="1"/>
  <c r="T137" i="13" s="1"/>
  <c r="T250" i="13"/>
  <c r="T243" i="13" s="1"/>
  <c r="T244" i="13" s="1"/>
  <c r="T194" i="13"/>
  <c r="T187" i="13" s="1"/>
  <c r="T188" i="13" s="1"/>
  <c r="T87" i="13"/>
  <c r="T80" i="13" s="1"/>
  <c r="T85" i="13" s="1"/>
  <c r="T90" i="13" s="1"/>
  <c r="T300" i="13"/>
  <c r="T293" i="13" s="1"/>
  <c r="T294" i="13" s="1"/>
  <c r="S55" i="9"/>
  <c r="S33" i="9" s="1"/>
  <c r="S35" i="9" s="1"/>
  <c r="S67" i="9"/>
  <c r="S47" i="9" s="1"/>
  <c r="S49" i="9" s="1"/>
  <c r="S61" i="9"/>
  <c r="S40" i="9" s="1"/>
  <c r="S42" i="9" s="1"/>
  <c r="T36" i="13"/>
  <c r="T29" i="13" s="1"/>
  <c r="T34" i="13" s="1"/>
  <c r="T39" i="13" s="1"/>
  <c r="R166" i="13"/>
  <c r="R159" i="13" s="1"/>
  <c r="R164" i="13" s="1"/>
  <c r="Q41" i="9"/>
  <c r="S174" i="13" s="1"/>
  <c r="S176" i="13" s="1"/>
  <c r="S167" i="13" s="1"/>
  <c r="R34" i="9"/>
  <c r="T66" i="13" s="1"/>
  <c r="S58" i="13"/>
  <c r="S51" i="13" s="1"/>
  <c r="R52" i="13"/>
  <c r="R56" i="13"/>
  <c r="R61" i="13" s="1"/>
  <c r="T23" i="9"/>
  <c r="S26" i="9"/>
  <c r="T25" i="9"/>
  <c r="T68" i="13" l="1"/>
  <c r="T59" i="13" s="1"/>
  <c r="T332" i="13"/>
  <c r="T323" i="13" s="1"/>
  <c r="T120" i="13"/>
  <c r="T111" i="13" s="1"/>
  <c r="T211" i="13"/>
  <c r="T153" i="13"/>
  <c r="T144" i="13" s="1"/>
  <c r="T46" i="13"/>
  <c r="T37" i="13" s="1"/>
  <c r="T320" i="13"/>
  <c r="T325" i="13" s="1"/>
  <c r="T97" i="13"/>
  <c r="T88" i="13" s="1"/>
  <c r="T108" i="13"/>
  <c r="T113" i="13" s="1"/>
  <c r="V7" i="13"/>
  <c r="V309" i="13" s="1"/>
  <c r="U95" i="13"/>
  <c r="U118" i="13"/>
  <c r="U120" i="13" s="1"/>
  <c r="U111" i="13" s="1"/>
  <c r="U217" i="13"/>
  <c r="U210" i="13" s="1"/>
  <c r="U215" i="13" s="1"/>
  <c r="U220" i="13" s="1"/>
  <c r="U151" i="13"/>
  <c r="U226" i="13"/>
  <c r="U330" i="13"/>
  <c r="U331" i="13"/>
  <c r="U322" i="13"/>
  <c r="U315" i="13" s="1"/>
  <c r="U320" i="13" s="1"/>
  <c r="U325" i="13" s="1"/>
  <c r="U152" i="13"/>
  <c r="U203" i="13"/>
  <c r="U258" i="13"/>
  <c r="U202" i="13"/>
  <c r="U259" i="13"/>
  <c r="U110" i="13"/>
  <c r="U103" i="13" s="1"/>
  <c r="U108" i="13" s="1"/>
  <c r="U113" i="13" s="1"/>
  <c r="U45" i="13"/>
  <c r="U281" i="13"/>
  <c r="U308" i="13"/>
  <c r="U309" i="13"/>
  <c r="U67" i="13"/>
  <c r="T260" i="13"/>
  <c r="T251" i="13" s="1"/>
  <c r="U175" i="13"/>
  <c r="U44" i="13"/>
  <c r="U225" i="13"/>
  <c r="T204" i="13"/>
  <c r="T195" i="13" s="1"/>
  <c r="U96" i="13"/>
  <c r="T310" i="13"/>
  <c r="T301" i="13" s="1"/>
  <c r="V281" i="13"/>
  <c r="T227" i="13"/>
  <c r="T218" i="13" s="1"/>
  <c r="T9" i="17"/>
  <c r="S22" i="17"/>
  <c r="S28" i="17"/>
  <c r="S16" i="17"/>
  <c r="R270" i="13"/>
  <c r="R275" i="13" s="1"/>
  <c r="S272" i="13"/>
  <c r="S265" i="13" s="1"/>
  <c r="S270" i="13" s="1"/>
  <c r="S275" i="13" s="1"/>
  <c r="R48" i="9"/>
  <c r="T280" i="13" s="1"/>
  <c r="T282" i="13" s="1"/>
  <c r="T273" i="13" s="1"/>
  <c r="T141" i="13"/>
  <c r="T146" i="13" s="1"/>
  <c r="U36" i="13"/>
  <c r="U29" i="13" s="1"/>
  <c r="U34" i="13" s="1"/>
  <c r="U39" i="13" s="1"/>
  <c r="T81" i="13"/>
  <c r="T192" i="13"/>
  <c r="T197" i="13" s="1"/>
  <c r="T248" i="13"/>
  <c r="T253" i="13" s="1"/>
  <c r="R169" i="13"/>
  <c r="T298" i="13"/>
  <c r="T303" i="13" s="1"/>
  <c r="R160" i="13"/>
  <c r="U87" i="13"/>
  <c r="U80" i="13" s="1"/>
  <c r="U81" i="13" s="1"/>
  <c r="U250" i="13"/>
  <c r="U243" i="13" s="1"/>
  <c r="U244" i="13" s="1"/>
  <c r="T30" i="13"/>
  <c r="T67" i="9"/>
  <c r="T47" i="9" s="1"/>
  <c r="T49" i="9" s="1"/>
  <c r="T55" i="9"/>
  <c r="T33" i="9" s="1"/>
  <c r="T35" i="9" s="1"/>
  <c r="T61" i="9"/>
  <c r="T40" i="9" s="1"/>
  <c r="T42" i="9" s="1"/>
  <c r="U143" i="13"/>
  <c r="U136" i="13" s="1"/>
  <c r="U137" i="13" s="1"/>
  <c r="S166" i="13"/>
  <c r="S159" i="13" s="1"/>
  <c r="S160" i="13" s="1"/>
  <c r="R41" i="9"/>
  <c r="T174" i="13" s="1"/>
  <c r="T176" i="13" s="1"/>
  <c r="T167" i="13" s="1"/>
  <c r="U194" i="13"/>
  <c r="U187" i="13" s="1"/>
  <c r="U192" i="13" s="1"/>
  <c r="U197" i="13" s="1"/>
  <c r="U300" i="13"/>
  <c r="U293" i="13" s="1"/>
  <c r="U298" i="13" s="1"/>
  <c r="U303" i="13" s="1"/>
  <c r="S34" i="9"/>
  <c r="U66" i="13" s="1"/>
  <c r="T58" i="13"/>
  <c r="T51" i="13" s="1"/>
  <c r="S52" i="13"/>
  <c r="S56" i="13"/>
  <c r="S61" i="13" s="1"/>
  <c r="U23" i="9"/>
  <c r="T26" i="9"/>
  <c r="U25" i="9"/>
  <c r="V322" i="13" l="1"/>
  <c r="V315" i="13" s="1"/>
  <c r="V320" i="13" s="1"/>
  <c r="V325" i="13" s="1"/>
  <c r="V226" i="13"/>
  <c r="V175" i="13"/>
  <c r="U204" i="13"/>
  <c r="U195" i="13" s="1"/>
  <c r="U310" i="13"/>
  <c r="U301" i="13" s="1"/>
  <c r="U260" i="13"/>
  <c r="U251" i="13" s="1"/>
  <c r="U211" i="13"/>
  <c r="V119" i="13"/>
  <c r="V45" i="13"/>
  <c r="V259" i="13"/>
  <c r="V217" i="13"/>
  <c r="V210" i="13" s="1"/>
  <c r="V215" i="13" s="1"/>
  <c r="V220" i="13" s="1"/>
  <c r="V96" i="13"/>
  <c r="V203" i="13"/>
  <c r="W7" i="13"/>
  <c r="W281" i="13" s="1"/>
  <c r="V110" i="13"/>
  <c r="V103" i="13" s="1"/>
  <c r="V104" i="13" s="1"/>
  <c r="U97" i="13"/>
  <c r="U88" i="13" s="1"/>
  <c r="V258" i="13"/>
  <c r="V225" i="13"/>
  <c r="V227" i="13" s="1"/>
  <c r="V218" i="13" s="1"/>
  <c r="V202" i="13"/>
  <c r="V44" i="13"/>
  <c r="U153" i="13"/>
  <c r="U144" i="13" s="1"/>
  <c r="U316" i="13"/>
  <c r="V95" i="13"/>
  <c r="V151" i="13"/>
  <c r="V67" i="13"/>
  <c r="U227" i="13"/>
  <c r="U218" i="13" s="1"/>
  <c r="V308" i="13"/>
  <c r="V310" i="13" s="1"/>
  <c r="V301" i="13" s="1"/>
  <c r="V152" i="13"/>
  <c r="V118" i="13"/>
  <c r="U68" i="13"/>
  <c r="U59" i="13" s="1"/>
  <c r="U104" i="13"/>
  <c r="U332" i="13"/>
  <c r="U323" i="13" s="1"/>
  <c r="U46" i="13"/>
  <c r="U37" i="13" s="1"/>
  <c r="V330" i="13"/>
  <c r="V331" i="13"/>
  <c r="U9" i="17"/>
  <c r="T16" i="17"/>
  <c r="T22" i="17"/>
  <c r="T28" i="17"/>
  <c r="S266" i="13"/>
  <c r="V194" i="13"/>
  <c r="V187" i="13" s="1"/>
  <c r="V192" i="13" s="1"/>
  <c r="V197" i="13" s="1"/>
  <c r="U30" i="13"/>
  <c r="U248" i="13"/>
  <c r="U253" i="13" s="1"/>
  <c r="T272" i="13"/>
  <c r="T265" i="13" s="1"/>
  <c r="T266" i="13" s="1"/>
  <c r="S48" i="9"/>
  <c r="U280" i="13" s="1"/>
  <c r="U282" i="13" s="1"/>
  <c r="U273" i="13" s="1"/>
  <c r="U188" i="13"/>
  <c r="U294" i="13"/>
  <c r="U85" i="13"/>
  <c r="U90" i="13" s="1"/>
  <c r="V87" i="13"/>
  <c r="V80" i="13" s="1"/>
  <c r="V85" i="13" s="1"/>
  <c r="V90" i="13" s="1"/>
  <c r="V250" i="13"/>
  <c r="V243" i="13" s="1"/>
  <c r="V244" i="13" s="1"/>
  <c r="U55" i="9"/>
  <c r="U33" i="9" s="1"/>
  <c r="U35" i="9" s="1"/>
  <c r="U67" i="9"/>
  <c r="U47" i="9" s="1"/>
  <c r="U49" i="9" s="1"/>
  <c r="U61" i="9"/>
  <c r="U40" i="9" s="1"/>
  <c r="U42" i="9" s="1"/>
  <c r="U141" i="13"/>
  <c r="U146" i="13" s="1"/>
  <c r="V300" i="13"/>
  <c r="V293" i="13" s="1"/>
  <c r="V294" i="13" s="1"/>
  <c r="V36" i="13"/>
  <c r="V29" i="13" s="1"/>
  <c r="V34" i="13" s="1"/>
  <c r="V39" i="13" s="1"/>
  <c r="S164" i="13"/>
  <c r="S169" i="13" s="1"/>
  <c r="V143" i="13"/>
  <c r="V136" i="13" s="1"/>
  <c r="V141" i="13" s="1"/>
  <c r="V146" i="13" s="1"/>
  <c r="T166" i="13"/>
  <c r="T159" i="13" s="1"/>
  <c r="T164" i="13" s="1"/>
  <c r="T169" i="13" s="1"/>
  <c r="S41" i="9"/>
  <c r="U174" i="13" s="1"/>
  <c r="U176" i="13" s="1"/>
  <c r="U167" i="13" s="1"/>
  <c r="T56" i="13"/>
  <c r="T61" i="13" s="1"/>
  <c r="T34" i="9"/>
  <c r="V66" i="13" s="1"/>
  <c r="U58" i="13"/>
  <c r="U51" i="13" s="1"/>
  <c r="T52" i="13"/>
  <c r="V23" i="9"/>
  <c r="U26" i="9"/>
  <c r="V25" i="9"/>
  <c r="V316" i="13" l="1"/>
  <c r="W96" i="13"/>
  <c r="V120" i="13"/>
  <c r="V111" i="13" s="1"/>
  <c r="V260" i="13"/>
  <c r="V251" i="13" s="1"/>
  <c r="W309" i="13"/>
  <c r="W152" i="13"/>
  <c r="W203" i="13"/>
  <c r="W322" i="13"/>
  <c r="W315" i="13" s="1"/>
  <c r="W320" i="13" s="1"/>
  <c r="W325" i="13" s="1"/>
  <c r="W110" i="13"/>
  <c r="W103" i="13" s="1"/>
  <c r="W108" i="13" s="1"/>
  <c r="W113" i="13" s="1"/>
  <c r="W67" i="13"/>
  <c r="W217" i="13"/>
  <c r="W210" i="13" s="1"/>
  <c r="W211" i="13" s="1"/>
  <c r="V108" i="13"/>
  <c r="V113" i="13" s="1"/>
  <c r="V211" i="13"/>
  <c r="W175" i="13"/>
  <c r="W331" i="13"/>
  <c r="V46" i="13"/>
  <c r="V37" i="13" s="1"/>
  <c r="V204" i="13"/>
  <c r="V195" i="13" s="1"/>
  <c r="W119" i="13"/>
  <c r="W226" i="13"/>
  <c r="V97" i="13"/>
  <c r="V88" i="13" s="1"/>
  <c r="X7" i="13"/>
  <c r="X152" i="13" s="1"/>
  <c r="W45" i="13"/>
  <c r="W259" i="13"/>
  <c r="V153" i="13"/>
  <c r="V144" i="13" s="1"/>
  <c r="W225" i="13"/>
  <c r="W308" i="13"/>
  <c r="W151" i="13"/>
  <c r="W202" i="13"/>
  <c r="W258" i="13"/>
  <c r="W44" i="13"/>
  <c r="V332" i="13"/>
  <c r="V323" i="13" s="1"/>
  <c r="V68" i="13"/>
  <c r="V59" i="13" s="1"/>
  <c r="W330" i="13"/>
  <c r="W118" i="13"/>
  <c r="W95" i="13"/>
  <c r="W97" i="13" s="1"/>
  <c r="W88" i="13" s="1"/>
  <c r="X281" i="13"/>
  <c r="V9" i="17"/>
  <c r="U16" i="17"/>
  <c r="U28" i="17"/>
  <c r="U22" i="17"/>
  <c r="V188" i="13"/>
  <c r="T270" i="13"/>
  <c r="T275" i="13" s="1"/>
  <c r="W36" i="13"/>
  <c r="W29" i="13" s="1"/>
  <c r="W34" i="13" s="1"/>
  <c r="W39" i="13" s="1"/>
  <c r="W87" i="13"/>
  <c r="W80" i="13" s="1"/>
  <c r="W85" i="13" s="1"/>
  <c r="W90" i="13" s="1"/>
  <c r="U272" i="13"/>
  <c r="U265" i="13" s="1"/>
  <c r="U266" i="13" s="1"/>
  <c r="T48" i="9"/>
  <c r="V280" i="13" s="1"/>
  <c r="V282" i="13" s="1"/>
  <c r="V273" i="13" s="1"/>
  <c r="W300" i="13"/>
  <c r="W293" i="13" s="1"/>
  <c r="W298" i="13" s="1"/>
  <c r="W303" i="13" s="1"/>
  <c r="V81" i="13"/>
  <c r="V248" i="13"/>
  <c r="V253" i="13" s="1"/>
  <c r="T160" i="13"/>
  <c r="V137" i="13"/>
  <c r="W23" i="9"/>
  <c r="V61" i="9"/>
  <c r="V40" i="9" s="1"/>
  <c r="V42" i="9" s="1"/>
  <c r="V67" i="9"/>
  <c r="V47" i="9" s="1"/>
  <c r="V49" i="9" s="1"/>
  <c r="V55" i="9"/>
  <c r="V33" i="9" s="1"/>
  <c r="V35" i="9" s="1"/>
  <c r="V30" i="13"/>
  <c r="V298" i="13"/>
  <c r="V303" i="13" s="1"/>
  <c r="U166" i="13"/>
  <c r="U159" i="13" s="1"/>
  <c r="U160" i="13" s="1"/>
  <c r="T41" i="9"/>
  <c r="V174" i="13" s="1"/>
  <c r="V176" i="13" s="1"/>
  <c r="V167" i="13" s="1"/>
  <c r="W143" i="13"/>
  <c r="W136" i="13" s="1"/>
  <c r="W141" i="13" s="1"/>
  <c r="W146" i="13" s="1"/>
  <c r="W194" i="13"/>
  <c r="W187" i="13" s="1"/>
  <c r="W192" i="13" s="1"/>
  <c r="W197" i="13" s="1"/>
  <c r="W250" i="13"/>
  <c r="W243" i="13" s="1"/>
  <c r="W248" i="13" s="1"/>
  <c r="W253" i="13" s="1"/>
  <c r="U52" i="13"/>
  <c r="U56" i="13"/>
  <c r="U61" i="13" s="1"/>
  <c r="U34" i="9"/>
  <c r="W66" i="13" s="1"/>
  <c r="V58" i="13"/>
  <c r="V51" i="13" s="1"/>
  <c r="Y7" i="13"/>
  <c r="W25" i="9"/>
  <c r="V26" i="9"/>
  <c r="W316" i="13" l="1"/>
  <c r="W104" i="13"/>
  <c r="W310" i="13"/>
  <c r="W301" i="13" s="1"/>
  <c r="X45" i="13"/>
  <c r="W153" i="13"/>
  <c r="W144" i="13" s="1"/>
  <c r="W68" i="13"/>
  <c r="W59" i="13" s="1"/>
  <c r="W215" i="13"/>
  <c r="W220" i="13" s="1"/>
  <c r="W120" i="13"/>
  <c r="W111" i="13" s="1"/>
  <c r="W332" i="13"/>
  <c r="W323" i="13" s="1"/>
  <c r="W204" i="13"/>
  <c r="W195" i="13" s="1"/>
  <c r="X308" i="13"/>
  <c r="X96" i="13"/>
  <c r="X309" i="13"/>
  <c r="W260" i="13"/>
  <c r="W251" i="13" s="1"/>
  <c r="X217" i="13"/>
  <c r="X210" i="13" s="1"/>
  <c r="X211" i="13" s="1"/>
  <c r="X119" i="13"/>
  <c r="X110" i="13"/>
  <c r="X103" i="13" s="1"/>
  <c r="X104" i="13" s="1"/>
  <c r="X67" i="13"/>
  <c r="X175" i="13"/>
  <c r="X203" i="13"/>
  <c r="X226" i="13"/>
  <c r="W227" i="13"/>
  <c r="W218" i="13" s="1"/>
  <c r="X259" i="13"/>
  <c r="X331" i="13"/>
  <c r="X322" i="13"/>
  <c r="X315" i="13" s="1"/>
  <c r="X320" i="13" s="1"/>
  <c r="X325" i="13" s="1"/>
  <c r="W46" i="13"/>
  <c r="W37" i="13" s="1"/>
  <c r="X151" i="13"/>
  <c r="X153" i="13" s="1"/>
  <c r="X144" i="13" s="1"/>
  <c r="X225" i="13"/>
  <c r="X258" i="13"/>
  <c r="X330" i="13"/>
  <c r="X202" i="13"/>
  <c r="X95" i="13"/>
  <c r="X44" i="13"/>
  <c r="X46" i="13" s="1"/>
  <c r="X37" i="13" s="1"/>
  <c r="X118" i="13"/>
  <c r="Y331" i="13"/>
  <c r="Y281" i="13"/>
  <c r="Y226" i="13"/>
  <c r="Y175" i="13"/>
  <c r="Y119" i="13"/>
  <c r="Y67" i="13"/>
  <c r="Y203" i="13"/>
  <c r="Y309" i="13"/>
  <c r="Y152" i="13"/>
  <c r="Y96" i="13"/>
  <c r="Y259" i="13"/>
  <c r="Y45" i="13"/>
  <c r="W9" i="17"/>
  <c r="V22" i="17"/>
  <c r="V16" i="17"/>
  <c r="V28" i="17"/>
  <c r="W30" i="13"/>
  <c r="X250" i="13"/>
  <c r="X243" i="13" s="1"/>
  <c r="X248" i="13" s="1"/>
  <c r="X253" i="13" s="1"/>
  <c r="W294" i="13"/>
  <c r="X143" i="13"/>
  <c r="X136" i="13" s="1"/>
  <c r="X137" i="13" s="1"/>
  <c r="X194" i="13"/>
  <c r="X187" i="13" s="1"/>
  <c r="X192" i="13" s="1"/>
  <c r="X197" i="13" s="1"/>
  <c r="W81" i="13"/>
  <c r="V272" i="13"/>
  <c r="V265" i="13" s="1"/>
  <c r="V266" i="13" s="1"/>
  <c r="U48" i="9"/>
  <c r="W280" i="13" s="1"/>
  <c r="W282" i="13" s="1"/>
  <c r="W273" i="13" s="1"/>
  <c r="X300" i="13"/>
  <c r="X293" i="13" s="1"/>
  <c r="X294" i="13" s="1"/>
  <c r="U270" i="13"/>
  <c r="U275" i="13" s="1"/>
  <c r="X87" i="13"/>
  <c r="X80" i="13" s="1"/>
  <c r="X85" i="13" s="1"/>
  <c r="X90" i="13" s="1"/>
  <c r="X36" i="13"/>
  <c r="X29" i="13" s="1"/>
  <c r="X30" i="13" s="1"/>
  <c r="W188" i="13"/>
  <c r="U164" i="13"/>
  <c r="U169" i="13" s="1"/>
  <c r="W244" i="13"/>
  <c r="W137" i="13"/>
  <c r="V166" i="13"/>
  <c r="V159" i="13" s="1"/>
  <c r="V164" i="13" s="1"/>
  <c r="V169" i="13" s="1"/>
  <c r="U41" i="9"/>
  <c r="W174" i="13" s="1"/>
  <c r="W176" i="13" s="1"/>
  <c r="W167" i="13" s="1"/>
  <c r="X23" i="9"/>
  <c r="W67" i="9"/>
  <c r="W47" i="9" s="1"/>
  <c r="W49" i="9" s="1"/>
  <c r="Y322" i="13" s="1"/>
  <c r="Y315" i="13" s="1"/>
  <c r="W55" i="9"/>
  <c r="W33" i="9" s="1"/>
  <c r="W35" i="9" s="1"/>
  <c r="Y110" i="13" s="1"/>
  <c r="Y103" i="13" s="1"/>
  <c r="W61" i="9"/>
  <c r="W40" i="9" s="1"/>
  <c r="W42" i="9" s="1"/>
  <c r="Y217" i="13" s="1"/>
  <c r="Y210" i="13" s="1"/>
  <c r="V56" i="13"/>
  <c r="V61" i="13" s="1"/>
  <c r="V52" i="13"/>
  <c r="V34" i="9"/>
  <c r="X66" i="13" s="1"/>
  <c r="W58" i="13"/>
  <c r="W51" i="13" s="1"/>
  <c r="Z7" i="13"/>
  <c r="J30" i="13"/>
  <c r="W26" i="9"/>
  <c r="X25" i="9"/>
  <c r="X310" i="13" l="1"/>
  <c r="X301" i="13" s="1"/>
  <c r="X227" i="13"/>
  <c r="X218" i="13" s="1"/>
  <c r="X316" i="13"/>
  <c r="X332" i="13"/>
  <c r="X323" i="13" s="1"/>
  <c r="X215" i="13"/>
  <c r="X220" i="13" s="1"/>
  <c r="X120" i="13"/>
  <c r="X111" i="13" s="1"/>
  <c r="X97" i="13"/>
  <c r="X88" i="13" s="1"/>
  <c r="X108" i="13"/>
  <c r="X113" i="13" s="1"/>
  <c r="X204" i="13"/>
  <c r="X195" i="13" s="1"/>
  <c r="X68" i="13"/>
  <c r="X59" i="13" s="1"/>
  <c r="X260" i="13"/>
  <c r="X251" i="13" s="1"/>
  <c r="Y151" i="13"/>
  <c r="Y153" i="13" s="1"/>
  <c r="Y144" i="13" s="1"/>
  <c r="Y225" i="13"/>
  <c r="Y227" i="13" s="1"/>
  <c r="Y218" i="13" s="1"/>
  <c r="Y95" i="13"/>
  <c r="Y97" i="13" s="1"/>
  <c r="Y88" i="13" s="1"/>
  <c r="Y308" i="13"/>
  <c r="Y310" i="13" s="1"/>
  <c r="Y301" i="13" s="1"/>
  <c r="Y258" i="13"/>
  <c r="Y260" i="13" s="1"/>
  <c r="Y251" i="13" s="1"/>
  <c r="Y330" i="13"/>
  <c r="Y332" i="13" s="1"/>
  <c r="Y323" i="13" s="1"/>
  <c r="Y44" i="13"/>
  <c r="Y46" i="13" s="1"/>
  <c r="Y37" i="13" s="1"/>
  <c r="Y118" i="13"/>
  <c r="Y120" i="13" s="1"/>
  <c r="Y111" i="13" s="1"/>
  <c r="Y202" i="13"/>
  <c r="Y204" i="13" s="1"/>
  <c r="Y195" i="13" s="1"/>
  <c r="Z331" i="13"/>
  <c r="Z281" i="13"/>
  <c r="Z226" i="13"/>
  <c r="Z175" i="13"/>
  <c r="Z119" i="13"/>
  <c r="Z67" i="13"/>
  <c r="Z259" i="13"/>
  <c r="Z152" i="13"/>
  <c r="Z309" i="13"/>
  <c r="Z203" i="13"/>
  <c r="Z96" i="13"/>
  <c r="Z45" i="13"/>
  <c r="X9" i="17"/>
  <c r="W28" i="17"/>
  <c r="W16" i="17"/>
  <c r="W22" i="17"/>
  <c r="X141" i="13"/>
  <c r="X146" i="13" s="1"/>
  <c r="X188" i="13"/>
  <c r="X244" i="13"/>
  <c r="X298" i="13"/>
  <c r="X303" i="13" s="1"/>
  <c r="V270" i="13"/>
  <c r="V275" i="13" s="1"/>
  <c r="W272" i="13"/>
  <c r="W265" i="13" s="1"/>
  <c r="W266" i="13" s="1"/>
  <c r="V48" i="9"/>
  <c r="X280" i="13" s="1"/>
  <c r="X282" i="13" s="1"/>
  <c r="X273" i="13" s="1"/>
  <c r="X81" i="13"/>
  <c r="X34" i="13"/>
  <c r="X39" i="13" s="1"/>
  <c r="W166" i="13"/>
  <c r="W159" i="13" s="1"/>
  <c r="W160" i="13" s="1"/>
  <c r="V41" i="9"/>
  <c r="X174" i="13" s="1"/>
  <c r="X176" i="13" s="1"/>
  <c r="X167" i="13" s="1"/>
  <c r="Y36" i="13"/>
  <c r="Y29" i="13" s="1"/>
  <c r="Y34" i="13" s="1"/>
  <c r="Y39" i="13" s="1"/>
  <c r="V160" i="13"/>
  <c r="Y194" i="13"/>
  <c r="Y187" i="13" s="1"/>
  <c r="Y192" i="13" s="1"/>
  <c r="Y197" i="13" s="1"/>
  <c r="Y87" i="13"/>
  <c r="Y80" i="13" s="1"/>
  <c r="Y85" i="13" s="1"/>
  <c r="Y90" i="13" s="1"/>
  <c r="Y300" i="13"/>
  <c r="Y293" i="13" s="1"/>
  <c r="Y294" i="13" s="1"/>
  <c r="Y23" i="9"/>
  <c r="X67" i="9"/>
  <c r="X47" i="9" s="1"/>
  <c r="X49" i="9" s="1"/>
  <c r="Z322" i="13" s="1"/>
  <c r="Z315" i="13" s="1"/>
  <c r="X55" i="9"/>
  <c r="X33" i="9" s="1"/>
  <c r="X35" i="9" s="1"/>
  <c r="Z110" i="13" s="1"/>
  <c r="Z103" i="13" s="1"/>
  <c r="X61" i="9"/>
  <c r="X40" i="9" s="1"/>
  <c r="Z194" i="13" s="1"/>
  <c r="Z187" i="13" s="1"/>
  <c r="Y143" i="13"/>
  <c r="Y136" i="13" s="1"/>
  <c r="Y141" i="13" s="1"/>
  <c r="Y146" i="13" s="1"/>
  <c r="Y250" i="13"/>
  <c r="Y243" i="13" s="1"/>
  <c r="Y248" i="13" s="1"/>
  <c r="Y253" i="13" s="1"/>
  <c r="W34" i="9"/>
  <c r="Y66" i="13" s="1"/>
  <c r="Y68" i="13" s="1"/>
  <c r="Y59" i="13" s="1"/>
  <c r="X58" i="13"/>
  <c r="X51" i="13" s="1"/>
  <c r="W56" i="13"/>
  <c r="W61" i="13" s="1"/>
  <c r="W52" i="13"/>
  <c r="Y215" i="13"/>
  <c r="Y220" i="13" s="1"/>
  <c r="Y211" i="13"/>
  <c r="Y320" i="13"/>
  <c r="Y325" i="13" s="1"/>
  <c r="Y316" i="13"/>
  <c r="Y104" i="13"/>
  <c r="Y108" i="13"/>
  <c r="Y113" i="13" s="1"/>
  <c r="AA7" i="13"/>
  <c r="X26" i="9"/>
  <c r="Y25" i="9"/>
  <c r="Z258" i="13" l="1"/>
  <c r="Z260" i="13" s="1"/>
  <c r="Z251" i="13" s="1"/>
  <c r="Z308" i="13"/>
  <c r="Z310" i="13" s="1"/>
  <c r="Z301" i="13" s="1"/>
  <c r="Z202" i="13"/>
  <c r="Z204" i="13" s="1"/>
  <c r="Z195" i="13" s="1"/>
  <c r="Z330" i="13"/>
  <c r="Z332" i="13" s="1"/>
  <c r="Z323" i="13" s="1"/>
  <c r="Z151" i="13"/>
  <c r="Z153" i="13" s="1"/>
  <c r="Z144" i="13" s="1"/>
  <c r="Z118" i="13"/>
  <c r="Z120" i="13" s="1"/>
  <c r="Z111" i="13" s="1"/>
  <c r="Z44" i="13"/>
  <c r="Z46" i="13" s="1"/>
  <c r="Z37" i="13" s="1"/>
  <c r="Z95" i="13"/>
  <c r="Z97" i="13" s="1"/>
  <c r="Z88" i="13" s="1"/>
  <c r="AA331" i="13"/>
  <c r="AA281" i="13"/>
  <c r="AA226" i="13"/>
  <c r="AA175" i="13"/>
  <c r="AA119" i="13"/>
  <c r="AA67" i="13"/>
  <c r="AA45" i="13"/>
  <c r="AA259" i="13"/>
  <c r="AA96" i="13"/>
  <c r="AA309" i="13"/>
  <c r="AA152" i="13"/>
  <c r="AA203" i="13"/>
  <c r="Z36" i="13"/>
  <c r="Z29" i="13" s="1"/>
  <c r="Z30" i="13" s="1"/>
  <c r="Y9" i="17"/>
  <c r="X22" i="17"/>
  <c r="X28" i="17"/>
  <c r="X16" i="17"/>
  <c r="W270" i="13"/>
  <c r="W275" i="13" s="1"/>
  <c r="Z300" i="13"/>
  <c r="Z293" i="13" s="1"/>
  <c r="Z294" i="13" s="1"/>
  <c r="Y30" i="13"/>
  <c r="X272" i="13"/>
  <c r="X265" i="13" s="1"/>
  <c r="X270" i="13" s="1"/>
  <c r="X275" i="13" s="1"/>
  <c r="W48" i="9"/>
  <c r="Y280" i="13" s="1"/>
  <c r="Y282" i="13" s="1"/>
  <c r="Y273" i="13" s="1"/>
  <c r="Y81" i="13"/>
  <c r="Y244" i="13"/>
  <c r="W164" i="13"/>
  <c r="W169" i="13" s="1"/>
  <c r="Z250" i="13"/>
  <c r="Z243" i="13" s="1"/>
  <c r="Z244" i="13" s="1"/>
  <c r="Y188" i="13"/>
  <c r="Y137" i="13"/>
  <c r="Y298" i="13"/>
  <c r="Y303" i="13" s="1"/>
  <c r="Z87" i="13"/>
  <c r="Z80" i="13" s="1"/>
  <c r="Z85" i="13" s="1"/>
  <c r="Z90" i="13" s="1"/>
  <c r="Z143" i="13"/>
  <c r="Z136" i="13" s="1"/>
  <c r="Z137" i="13" s="1"/>
  <c r="X42" i="9"/>
  <c r="X166" i="13"/>
  <c r="X159" i="13" s="1"/>
  <c r="X164" i="13" s="1"/>
  <c r="X169" i="13" s="1"/>
  <c r="W41" i="9"/>
  <c r="Y174" i="13" s="1"/>
  <c r="Y176" i="13" s="1"/>
  <c r="Y167" i="13" s="1"/>
  <c r="Z23" i="9"/>
  <c r="Y67" i="9"/>
  <c r="Y47" i="9" s="1"/>
  <c r="Y49" i="9" s="1"/>
  <c r="AA322" i="13" s="1"/>
  <c r="AA315" i="13" s="1"/>
  <c r="Y55" i="9"/>
  <c r="Y33" i="9" s="1"/>
  <c r="Y35" i="9" s="1"/>
  <c r="AA110" i="13" s="1"/>
  <c r="AA103" i="13" s="1"/>
  <c r="Y61" i="9"/>
  <c r="Y40" i="9" s="1"/>
  <c r="Y42" i="9" s="1"/>
  <c r="AA217" i="13" s="1"/>
  <c r="AA210" i="13" s="1"/>
  <c r="X56" i="13"/>
  <c r="X61" i="13" s="1"/>
  <c r="X52" i="13"/>
  <c r="X34" i="9"/>
  <c r="Z66" i="13" s="1"/>
  <c r="Z68" i="13" s="1"/>
  <c r="Z59" i="13" s="1"/>
  <c r="Y58" i="13"/>
  <c r="Y51" i="13" s="1"/>
  <c r="Z316" i="13"/>
  <c r="Z320" i="13"/>
  <c r="Z325" i="13" s="1"/>
  <c r="Z188" i="13"/>
  <c r="Z192" i="13"/>
  <c r="Z197" i="13" s="1"/>
  <c r="Z108" i="13"/>
  <c r="Z113" i="13" s="1"/>
  <c r="Z104" i="13"/>
  <c r="AB7" i="13"/>
  <c r="Y26" i="9"/>
  <c r="Z25" i="9"/>
  <c r="AA151" i="13" l="1"/>
  <c r="AA153" i="13" s="1"/>
  <c r="AA144" i="13" s="1"/>
  <c r="AA258" i="13"/>
  <c r="AA260" i="13" s="1"/>
  <c r="AA251" i="13" s="1"/>
  <c r="AA330" i="13"/>
  <c r="AA332" i="13" s="1"/>
  <c r="AA323" i="13" s="1"/>
  <c r="Z217" i="13"/>
  <c r="Z210" i="13" s="1"/>
  <c r="Z215" i="13" s="1"/>
  <c r="Z220" i="13" s="1"/>
  <c r="Z225" i="13"/>
  <c r="Z227" i="13" s="1"/>
  <c r="Z218" i="13" s="1"/>
  <c r="AA202" i="13"/>
  <c r="AA204" i="13" s="1"/>
  <c r="AA195" i="13" s="1"/>
  <c r="AA308" i="13"/>
  <c r="AA310" i="13" s="1"/>
  <c r="AA301" i="13" s="1"/>
  <c r="AA225" i="13"/>
  <c r="AA227" i="13" s="1"/>
  <c r="AA218" i="13" s="1"/>
  <c r="AA44" i="13"/>
  <c r="AA46" i="13" s="1"/>
  <c r="AA37" i="13" s="1"/>
  <c r="AA118" i="13"/>
  <c r="AA120" i="13" s="1"/>
  <c r="AA111" i="13" s="1"/>
  <c r="AA95" i="13"/>
  <c r="AA97" i="13" s="1"/>
  <c r="AA88" i="13" s="1"/>
  <c r="AB331" i="13"/>
  <c r="AB281" i="13"/>
  <c r="AB226" i="13"/>
  <c r="AB175" i="13"/>
  <c r="AB119" i="13"/>
  <c r="AB67" i="13"/>
  <c r="Z34" i="13"/>
  <c r="Z39" i="13" s="1"/>
  <c r="AB309" i="13"/>
  <c r="AB45" i="13"/>
  <c r="AB259" i="13"/>
  <c r="AB203" i="13"/>
  <c r="AB152" i="13"/>
  <c r="AB96" i="13"/>
  <c r="Z9" i="17"/>
  <c r="Y16" i="17"/>
  <c r="Y22" i="17"/>
  <c r="Y28" i="17"/>
  <c r="Z298" i="13"/>
  <c r="Z303" i="13" s="1"/>
  <c r="Y272" i="13"/>
  <c r="Y265" i="13" s="1"/>
  <c r="Y266" i="13" s="1"/>
  <c r="X48" i="9"/>
  <c r="Z280" i="13" s="1"/>
  <c r="Z282" i="13" s="1"/>
  <c r="Z273" i="13" s="1"/>
  <c r="X266" i="13"/>
  <c r="AA250" i="13"/>
  <c r="AA243" i="13" s="1"/>
  <c r="AA248" i="13" s="1"/>
  <c r="AA253" i="13" s="1"/>
  <c r="AA194" i="13"/>
  <c r="AA187" i="13" s="1"/>
  <c r="AA192" i="13" s="1"/>
  <c r="AA197" i="13" s="1"/>
  <c r="AA143" i="13"/>
  <c r="AA136" i="13" s="1"/>
  <c r="AA141" i="13" s="1"/>
  <c r="AA146" i="13" s="1"/>
  <c r="AA87" i="13"/>
  <c r="AA80" i="13" s="1"/>
  <c r="AA85" i="13" s="1"/>
  <c r="AA90" i="13" s="1"/>
  <c r="AA36" i="13"/>
  <c r="AA29" i="13" s="1"/>
  <c r="AA30" i="13" s="1"/>
  <c r="Z248" i="13"/>
  <c r="Z253" i="13" s="1"/>
  <c r="X160" i="13"/>
  <c r="Z141" i="13"/>
  <c r="Z146" i="13" s="1"/>
  <c r="Z81" i="13"/>
  <c r="AA300" i="13"/>
  <c r="AA293" i="13" s="1"/>
  <c r="AA298" i="13" s="1"/>
  <c r="AA303" i="13" s="1"/>
  <c r="Y166" i="13"/>
  <c r="Y159" i="13" s="1"/>
  <c r="X41" i="9"/>
  <c r="Z174" i="13" s="1"/>
  <c r="Z176" i="13" s="1"/>
  <c r="Z167" i="13" s="1"/>
  <c r="AA23" i="9"/>
  <c r="Z55" i="9"/>
  <c r="Z33" i="9" s="1"/>
  <c r="Z35" i="9" s="1"/>
  <c r="AB110" i="13" s="1"/>
  <c r="AB103" i="13" s="1"/>
  <c r="Z67" i="9"/>
  <c r="Z47" i="9" s="1"/>
  <c r="Z49" i="9" s="1"/>
  <c r="AB322" i="13" s="1"/>
  <c r="AB315" i="13" s="1"/>
  <c r="Z61" i="9"/>
  <c r="Z40" i="9" s="1"/>
  <c r="Z42" i="9" s="1"/>
  <c r="AB217" i="13" s="1"/>
  <c r="AB210" i="13" s="1"/>
  <c r="Y52" i="13"/>
  <c r="Y56" i="13"/>
  <c r="Y61" i="13" s="1"/>
  <c r="Y34" i="9"/>
  <c r="AA66" i="13" s="1"/>
  <c r="AA68" i="13" s="1"/>
  <c r="AA59" i="13" s="1"/>
  <c r="Z58" i="13"/>
  <c r="Z51" i="13" s="1"/>
  <c r="AA316" i="13"/>
  <c r="AA320" i="13"/>
  <c r="AA325" i="13" s="1"/>
  <c r="AA104" i="13"/>
  <c r="AA108" i="13"/>
  <c r="AA113" i="13" s="1"/>
  <c r="AC7" i="13"/>
  <c r="AA25" i="9"/>
  <c r="Z26" i="9"/>
  <c r="AB202" i="13" l="1"/>
  <c r="AB204" i="13" s="1"/>
  <c r="AB195" i="13" s="1"/>
  <c r="AB95" i="13"/>
  <c r="AB97" i="13" s="1"/>
  <c r="AB88" i="13" s="1"/>
  <c r="AA215" i="13"/>
  <c r="AA220" i="13" s="1"/>
  <c r="AA211" i="13"/>
  <c r="Z211" i="13"/>
  <c r="AB118" i="13"/>
  <c r="AB120" i="13" s="1"/>
  <c r="AB111" i="13" s="1"/>
  <c r="AB258" i="13"/>
  <c r="AB260" i="13" s="1"/>
  <c r="AB251" i="13" s="1"/>
  <c r="AB151" i="13"/>
  <c r="AB153" i="13" s="1"/>
  <c r="AB144" i="13" s="1"/>
  <c r="AB225" i="13"/>
  <c r="AB227" i="13" s="1"/>
  <c r="AB218" i="13" s="1"/>
  <c r="AB308" i="13"/>
  <c r="AB310" i="13" s="1"/>
  <c r="AB301" i="13" s="1"/>
  <c r="AB330" i="13"/>
  <c r="AB332" i="13" s="1"/>
  <c r="AB323" i="13" s="1"/>
  <c r="AB44" i="13"/>
  <c r="AB46" i="13" s="1"/>
  <c r="AB37" i="13" s="1"/>
  <c r="AC331" i="13"/>
  <c r="AC281" i="13"/>
  <c r="AC226" i="13"/>
  <c r="AC175" i="13"/>
  <c r="AC119" i="13"/>
  <c r="AC67" i="13"/>
  <c r="AC45" i="13"/>
  <c r="AC259" i="13"/>
  <c r="AC203" i="13"/>
  <c r="AC152" i="13"/>
  <c r="AC309" i="13"/>
  <c r="AC96" i="13"/>
  <c r="AA9" i="17"/>
  <c r="Z28" i="17"/>
  <c r="Z22" i="17"/>
  <c r="Z16" i="17"/>
  <c r="AA188" i="13"/>
  <c r="AA244" i="13"/>
  <c r="Y270" i="13"/>
  <c r="Y275" i="13" s="1"/>
  <c r="AA294" i="13"/>
  <c r="AA34" i="13"/>
  <c r="AA39" i="13" s="1"/>
  <c r="Z272" i="13"/>
  <c r="Z265" i="13" s="1"/>
  <c r="Z266" i="13" s="1"/>
  <c r="Y48" i="9"/>
  <c r="AA280" i="13" s="1"/>
  <c r="AA282" i="13" s="1"/>
  <c r="AA273" i="13" s="1"/>
  <c r="AA137" i="13"/>
  <c r="AA81" i="13"/>
  <c r="Z166" i="13"/>
  <c r="Z159" i="13" s="1"/>
  <c r="Z160" i="13" s="1"/>
  <c r="Y41" i="9"/>
  <c r="AA174" i="13" s="1"/>
  <c r="AA176" i="13" s="1"/>
  <c r="AA167" i="13" s="1"/>
  <c r="AB36" i="13"/>
  <c r="AB29" i="13" s="1"/>
  <c r="AB30" i="13" s="1"/>
  <c r="Y164" i="13"/>
  <c r="Y169" i="13" s="1"/>
  <c r="Y160" i="13"/>
  <c r="AB250" i="13"/>
  <c r="AB243" i="13" s="1"/>
  <c r="AB244" i="13" s="1"/>
  <c r="AB300" i="13"/>
  <c r="AB293" i="13" s="1"/>
  <c r="AB298" i="13" s="1"/>
  <c r="AB303" i="13" s="1"/>
  <c r="AB23" i="9"/>
  <c r="AA61" i="9"/>
  <c r="AA40" i="9" s="1"/>
  <c r="AA42" i="9" s="1"/>
  <c r="AC217" i="13" s="1"/>
  <c r="AC210" i="13" s="1"/>
  <c r="AA55" i="9"/>
  <c r="AA33" i="9" s="1"/>
  <c r="AA35" i="9" s="1"/>
  <c r="AC110" i="13" s="1"/>
  <c r="AC103" i="13" s="1"/>
  <c r="AA67" i="9"/>
  <c r="AA47" i="9" s="1"/>
  <c r="AA49" i="9" s="1"/>
  <c r="AC322" i="13" s="1"/>
  <c r="AC315" i="13" s="1"/>
  <c r="AB87" i="13"/>
  <c r="AB80" i="13" s="1"/>
  <c r="AB81" i="13" s="1"/>
  <c r="AB194" i="13"/>
  <c r="AB187" i="13" s="1"/>
  <c r="AB192" i="13" s="1"/>
  <c r="AB197" i="13" s="1"/>
  <c r="AB143" i="13"/>
  <c r="AB136" i="13" s="1"/>
  <c r="AB141" i="13" s="1"/>
  <c r="AB146" i="13" s="1"/>
  <c r="Z34" i="9"/>
  <c r="AB66" i="13" s="1"/>
  <c r="AB68" i="13" s="1"/>
  <c r="AB59" i="13" s="1"/>
  <c r="AA58" i="13"/>
  <c r="AA51" i="13" s="1"/>
  <c r="AA56" i="13" s="1"/>
  <c r="Z52" i="13"/>
  <c r="Z56" i="13"/>
  <c r="Z61" i="13" s="1"/>
  <c r="AB215" i="13"/>
  <c r="AB220" i="13" s="1"/>
  <c r="AB211" i="13"/>
  <c r="AB316" i="13"/>
  <c r="AB320" i="13"/>
  <c r="AB325" i="13" s="1"/>
  <c r="AB108" i="13"/>
  <c r="AB113" i="13" s="1"/>
  <c r="AB104" i="13"/>
  <c r="AD7" i="13"/>
  <c r="AA26" i="9"/>
  <c r="AB25" i="9"/>
  <c r="AC151" i="13" l="1"/>
  <c r="AC153" i="13" s="1"/>
  <c r="AC144" i="13" s="1"/>
  <c r="AC202" i="13"/>
  <c r="AC204" i="13" s="1"/>
  <c r="AC195" i="13" s="1"/>
  <c r="AC308" i="13"/>
  <c r="AC310" i="13" s="1"/>
  <c r="AC301" i="13" s="1"/>
  <c r="AC258" i="13"/>
  <c r="AC260" i="13" s="1"/>
  <c r="AC251" i="13" s="1"/>
  <c r="AC225" i="13"/>
  <c r="AC227" i="13" s="1"/>
  <c r="AC218" i="13" s="1"/>
  <c r="AC330" i="13"/>
  <c r="AC332" i="13" s="1"/>
  <c r="AC323" i="13" s="1"/>
  <c r="AC44" i="13"/>
  <c r="AC46" i="13" s="1"/>
  <c r="AC37" i="13" s="1"/>
  <c r="AC95" i="13"/>
  <c r="AC97" i="13" s="1"/>
  <c r="AC88" i="13" s="1"/>
  <c r="AC118" i="13"/>
  <c r="AC120" i="13" s="1"/>
  <c r="AC111" i="13" s="1"/>
  <c r="AD331" i="13"/>
  <c r="AD281" i="13"/>
  <c r="AD226" i="13"/>
  <c r="AD175" i="13"/>
  <c r="AD119" i="13"/>
  <c r="AD67" i="13"/>
  <c r="AD45" i="13"/>
  <c r="AD259" i="13"/>
  <c r="AD309" i="13"/>
  <c r="AD203" i="13"/>
  <c r="AD96" i="13"/>
  <c r="AD152" i="13"/>
  <c r="AB9" i="17"/>
  <c r="AA28" i="17"/>
  <c r="AA16" i="17"/>
  <c r="AA22" i="17"/>
  <c r="Z270" i="13"/>
  <c r="Z275" i="13" s="1"/>
  <c r="AA272" i="13"/>
  <c r="AA265" i="13" s="1"/>
  <c r="AA270" i="13" s="1"/>
  <c r="Z48" i="9"/>
  <c r="AB280" i="13" s="1"/>
  <c r="AB282" i="13" s="1"/>
  <c r="AB273" i="13" s="1"/>
  <c r="AC87" i="13"/>
  <c r="AC80" i="13" s="1"/>
  <c r="AC85" i="13" s="1"/>
  <c r="AC90" i="13" s="1"/>
  <c r="AB34" i="13"/>
  <c r="AB39" i="13" s="1"/>
  <c r="AB248" i="13"/>
  <c r="AB253" i="13" s="1"/>
  <c r="AC194" i="13"/>
  <c r="AC187" i="13" s="1"/>
  <c r="AC188" i="13" s="1"/>
  <c r="AC143" i="13"/>
  <c r="AC136" i="13" s="1"/>
  <c r="AC137" i="13" s="1"/>
  <c r="AB294" i="13"/>
  <c r="AC300" i="13"/>
  <c r="AC293" i="13" s="1"/>
  <c r="AC298" i="13" s="1"/>
  <c r="AC303" i="13" s="1"/>
  <c r="Z164" i="13"/>
  <c r="Z169" i="13" s="1"/>
  <c r="AB85" i="13"/>
  <c r="AB90" i="13" s="1"/>
  <c r="AC250" i="13"/>
  <c r="AC243" i="13" s="1"/>
  <c r="AC248" i="13" s="1"/>
  <c r="AC253" i="13" s="1"/>
  <c r="AB188" i="13"/>
  <c r="AB137" i="13"/>
  <c r="AC23" i="9"/>
  <c r="AB61" i="9"/>
  <c r="AB40" i="9" s="1"/>
  <c r="AB42" i="9" s="1"/>
  <c r="AD217" i="13" s="1"/>
  <c r="AD210" i="13" s="1"/>
  <c r="AB67" i="9"/>
  <c r="AB47" i="9" s="1"/>
  <c r="AB49" i="9" s="1"/>
  <c r="AD322" i="13" s="1"/>
  <c r="AD315" i="13" s="1"/>
  <c r="AB55" i="9"/>
  <c r="AB33" i="9" s="1"/>
  <c r="AB35" i="9" s="1"/>
  <c r="AD110" i="13" s="1"/>
  <c r="AD103" i="13" s="1"/>
  <c r="AA166" i="13"/>
  <c r="AA159" i="13" s="1"/>
  <c r="AA164" i="13" s="1"/>
  <c r="AA169" i="13" s="1"/>
  <c r="Z41" i="9"/>
  <c r="AB174" i="13" s="1"/>
  <c r="AB176" i="13" s="1"/>
  <c r="AB167" i="13" s="1"/>
  <c r="AC36" i="13"/>
  <c r="AC29" i="13" s="1"/>
  <c r="AC30" i="13" s="1"/>
  <c r="AA61" i="13"/>
  <c r="AA52" i="13"/>
  <c r="AA34" i="9"/>
  <c r="AC66" i="13" s="1"/>
  <c r="AC68" i="13" s="1"/>
  <c r="AC59" i="13" s="1"/>
  <c r="AB58" i="13"/>
  <c r="AB51" i="13" s="1"/>
  <c r="AC211" i="13"/>
  <c r="AC215" i="13"/>
  <c r="AC220" i="13" s="1"/>
  <c r="AC316" i="13"/>
  <c r="AC320" i="13"/>
  <c r="AC325" i="13" s="1"/>
  <c r="AC108" i="13"/>
  <c r="AC113" i="13" s="1"/>
  <c r="AC104" i="13"/>
  <c r="AE7" i="13"/>
  <c r="AB26" i="9"/>
  <c r="AC25" i="9"/>
  <c r="AD151" i="13" l="1"/>
  <c r="AD153" i="13" s="1"/>
  <c r="AD144" i="13" s="1"/>
  <c r="AD225" i="13"/>
  <c r="AD227" i="13" s="1"/>
  <c r="AD218" i="13" s="1"/>
  <c r="AD308" i="13"/>
  <c r="AD310" i="13" s="1"/>
  <c r="AD301" i="13" s="1"/>
  <c r="AD258" i="13"/>
  <c r="AD260" i="13" s="1"/>
  <c r="AD251" i="13" s="1"/>
  <c r="AD330" i="13"/>
  <c r="AD332" i="13" s="1"/>
  <c r="AD323" i="13" s="1"/>
  <c r="AD202" i="13"/>
  <c r="AD204" i="13" s="1"/>
  <c r="AD195" i="13" s="1"/>
  <c r="AD95" i="13"/>
  <c r="AD97" i="13" s="1"/>
  <c r="AD88" i="13" s="1"/>
  <c r="AD44" i="13"/>
  <c r="AD46" i="13" s="1"/>
  <c r="AD37" i="13" s="1"/>
  <c r="AD118" i="13"/>
  <c r="AD120" i="13" s="1"/>
  <c r="AD111" i="13" s="1"/>
  <c r="AE331" i="13"/>
  <c r="AE281" i="13"/>
  <c r="AE226" i="13"/>
  <c r="AE175" i="13"/>
  <c r="AE119" i="13"/>
  <c r="AE67" i="13"/>
  <c r="AE203" i="13"/>
  <c r="AE152" i="13"/>
  <c r="AE259" i="13"/>
  <c r="AE45" i="13"/>
  <c r="AE309" i="13"/>
  <c r="AE96" i="13"/>
  <c r="AC9" i="17"/>
  <c r="AB22" i="17"/>
  <c r="AB16" i="17"/>
  <c r="AB28" i="17"/>
  <c r="AA266" i="13"/>
  <c r="AD300" i="13"/>
  <c r="AD293" i="13" s="1"/>
  <c r="AD294" i="13" s="1"/>
  <c r="AB272" i="13"/>
  <c r="AB265" i="13" s="1"/>
  <c r="AB266" i="13" s="1"/>
  <c r="AA48" i="9"/>
  <c r="AC280" i="13" s="1"/>
  <c r="AC282" i="13" s="1"/>
  <c r="AC273" i="13" s="1"/>
  <c r="AA275" i="13"/>
  <c r="AC81" i="13"/>
  <c r="AD36" i="13"/>
  <c r="AD29" i="13" s="1"/>
  <c r="AD34" i="13" s="1"/>
  <c r="AD39" i="13" s="1"/>
  <c r="AC34" i="13"/>
  <c r="AC39" i="13" s="1"/>
  <c r="AC294" i="13"/>
  <c r="AC192" i="13"/>
  <c r="AC197" i="13" s="1"/>
  <c r="AC141" i="13"/>
  <c r="AC146" i="13" s="1"/>
  <c r="AC244" i="13"/>
  <c r="AA160" i="13"/>
  <c r="AD250" i="13"/>
  <c r="AD243" i="13" s="1"/>
  <c r="AD244" i="13" s="1"/>
  <c r="AD87" i="13"/>
  <c r="AD80" i="13" s="1"/>
  <c r="AD81" i="13" s="1"/>
  <c r="AD143" i="13"/>
  <c r="AD136" i="13" s="1"/>
  <c r="AD141" i="13" s="1"/>
  <c r="AD146" i="13" s="1"/>
  <c r="AD23" i="9"/>
  <c r="AC67" i="9"/>
  <c r="AC47" i="9" s="1"/>
  <c r="AC49" i="9" s="1"/>
  <c r="AE322" i="13" s="1"/>
  <c r="AE315" i="13" s="1"/>
  <c r="AC61" i="9"/>
  <c r="AC40" i="9" s="1"/>
  <c r="AC42" i="9" s="1"/>
  <c r="AE217" i="13" s="1"/>
  <c r="AE210" i="13" s="1"/>
  <c r="AC55" i="9"/>
  <c r="AC33" i="9" s="1"/>
  <c r="AC35" i="9" s="1"/>
  <c r="AE110" i="13" s="1"/>
  <c r="AE103" i="13" s="1"/>
  <c r="AD194" i="13"/>
  <c r="AD187" i="13" s="1"/>
  <c r="AD188" i="13" s="1"/>
  <c r="AB166" i="13"/>
  <c r="AB159" i="13" s="1"/>
  <c r="AB164" i="13" s="1"/>
  <c r="AB169" i="13" s="1"/>
  <c r="AA41" i="9"/>
  <c r="AC174" i="13" s="1"/>
  <c r="AC176" i="13" s="1"/>
  <c r="AC167" i="13" s="1"/>
  <c r="AB56" i="13"/>
  <c r="AB61" i="13" s="1"/>
  <c r="AB52" i="13"/>
  <c r="AB34" i="9"/>
  <c r="AD66" i="13" s="1"/>
  <c r="AD68" i="13" s="1"/>
  <c r="AD59" i="13" s="1"/>
  <c r="AC58" i="13"/>
  <c r="AC51" i="13" s="1"/>
  <c r="AD215" i="13"/>
  <c r="AD220" i="13" s="1"/>
  <c r="AD211" i="13"/>
  <c r="AD320" i="13"/>
  <c r="AD325" i="13" s="1"/>
  <c r="AD316" i="13"/>
  <c r="AD104" i="13"/>
  <c r="AD108" i="13"/>
  <c r="AD113" i="13" s="1"/>
  <c r="AF7" i="13"/>
  <c r="AC26" i="9"/>
  <c r="AD25" i="9"/>
  <c r="AE258" i="13" l="1"/>
  <c r="AE260" i="13" s="1"/>
  <c r="AE251" i="13" s="1"/>
  <c r="AE308" i="13"/>
  <c r="AE310" i="13" s="1"/>
  <c r="AE301" i="13" s="1"/>
  <c r="AE330" i="13"/>
  <c r="AE332" i="13" s="1"/>
  <c r="AE323" i="13" s="1"/>
  <c r="AE202" i="13"/>
  <c r="AE204" i="13" s="1"/>
  <c r="AE195" i="13" s="1"/>
  <c r="AE151" i="13"/>
  <c r="AE153" i="13" s="1"/>
  <c r="AE144" i="13" s="1"/>
  <c r="AE225" i="13"/>
  <c r="AE227" i="13" s="1"/>
  <c r="AE218" i="13" s="1"/>
  <c r="AE95" i="13"/>
  <c r="AE97" i="13" s="1"/>
  <c r="AE88" i="13" s="1"/>
  <c r="AE44" i="13"/>
  <c r="AE46" i="13" s="1"/>
  <c r="AE37" i="13" s="1"/>
  <c r="AE118" i="13"/>
  <c r="AE120" i="13" s="1"/>
  <c r="AE111" i="13" s="1"/>
  <c r="AF331" i="13"/>
  <c r="AF281" i="13"/>
  <c r="AF226" i="13"/>
  <c r="AF175" i="13"/>
  <c r="AF119" i="13"/>
  <c r="AF67" i="13"/>
  <c r="AF203" i="13"/>
  <c r="AF152" i="13"/>
  <c r="AF259" i="13"/>
  <c r="AF45" i="13"/>
  <c r="AF309" i="13"/>
  <c r="AF96" i="13"/>
  <c r="AD9" i="17"/>
  <c r="AC28" i="17"/>
  <c r="AC16" i="17"/>
  <c r="AC22" i="17"/>
  <c r="AD298" i="13"/>
  <c r="AD303" i="13" s="1"/>
  <c r="AD30" i="13"/>
  <c r="AB270" i="13"/>
  <c r="AB275" i="13" s="1"/>
  <c r="AC272" i="13"/>
  <c r="AC265" i="13" s="1"/>
  <c r="AC270" i="13" s="1"/>
  <c r="AB48" i="9"/>
  <c r="AD280" i="13" s="1"/>
  <c r="AD282" i="13" s="1"/>
  <c r="AD273" i="13" s="1"/>
  <c r="AD248" i="13"/>
  <c r="AD253" i="13" s="1"/>
  <c r="AD137" i="13"/>
  <c r="AB160" i="13"/>
  <c r="AD192" i="13"/>
  <c r="AD197" i="13" s="1"/>
  <c r="AD85" i="13"/>
  <c r="AD90" i="13" s="1"/>
  <c r="AE194" i="13"/>
  <c r="AE187" i="13" s="1"/>
  <c r="AE192" i="13" s="1"/>
  <c r="AE197" i="13" s="1"/>
  <c r="AE143" i="13"/>
  <c r="AE136" i="13" s="1"/>
  <c r="AE137" i="13" s="1"/>
  <c r="AE87" i="13"/>
  <c r="AE80" i="13" s="1"/>
  <c r="AE81" i="13" s="1"/>
  <c r="AE36" i="13"/>
  <c r="AE29" i="13" s="1"/>
  <c r="AE30" i="13" s="1"/>
  <c r="AE23" i="9"/>
  <c r="AD67" i="9"/>
  <c r="AD47" i="9" s="1"/>
  <c r="AD49" i="9" s="1"/>
  <c r="AF322" i="13" s="1"/>
  <c r="AF315" i="13" s="1"/>
  <c r="AD55" i="9"/>
  <c r="AD33" i="9" s="1"/>
  <c r="AD35" i="9" s="1"/>
  <c r="AF110" i="13" s="1"/>
  <c r="AF103" i="13" s="1"/>
  <c r="AD61" i="9"/>
  <c r="AD40" i="9" s="1"/>
  <c r="AD42" i="9" s="1"/>
  <c r="AF217" i="13" s="1"/>
  <c r="AF210" i="13" s="1"/>
  <c r="AE300" i="13"/>
  <c r="AE293" i="13" s="1"/>
  <c r="AE298" i="13" s="1"/>
  <c r="AE303" i="13" s="1"/>
  <c r="AE250" i="13"/>
  <c r="AE243" i="13" s="1"/>
  <c r="AE244" i="13" s="1"/>
  <c r="AC166" i="13"/>
  <c r="AC159" i="13" s="1"/>
  <c r="AC160" i="13" s="1"/>
  <c r="AB41" i="9"/>
  <c r="AD174" i="13" s="1"/>
  <c r="AD176" i="13" s="1"/>
  <c r="AD167" i="13" s="1"/>
  <c r="AC34" i="9"/>
  <c r="AE66" i="13" s="1"/>
  <c r="AE68" i="13" s="1"/>
  <c r="AE59" i="13" s="1"/>
  <c r="AD58" i="13"/>
  <c r="AD51" i="13" s="1"/>
  <c r="AC56" i="13"/>
  <c r="AC61" i="13" s="1"/>
  <c r="AC52" i="13"/>
  <c r="AE215" i="13"/>
  <c r="AE220" i="13" s="1"/>
  <c r="AE211" i="13"/>
  <c r="AE316" i="13"/>
  <c r="AE320" i="13"/>
  <c r="AE325" i="13" s="1"/>
  <c r="AE108" i="13"/>
  <c r="AE113" i="13" s="1"/>
  <c r="AE104" i="13"/>
  <c r="AG7" i="13"/>
  <c r="AE25" i="9"/>
  <c r="AD26" i="9"/>
  <c r="AF202" i="13" l="1"/>
  <c r="AF204" i="13" s="1"/>
  <c r="AF195" i="13" s="1"/>
  <c r="AF330" i="13"/>
  <c r="AF332" i="13" s="1"/>
  <c r="AF323" i="13" s="1"/>
  <c r="AF151" i="13"/>
  <c r="AF153" i="13" s="1"/>
  <c r="AF144" i="13" s="1"/>
  <c r="AF225" i="13"/>
  <c r="AF227" i="13" s="1"/>
  <c r="AF218" i="13" s="1"/>
  <c r="AF308" i="13"/>
  <c r="AF310" i="13" s="1"/>
  <c r="AF301" i="13" s="1"/>
  <c r="AF258" i="13"/>
  <c r="AF260" i="13" s="1"/>
  <c r="AF251" i="13" s="1"/>
  <c r="AF44" i="13"/>
  <c r="AF46" i="13" s="1"/>
  <c r="AF37" i="13" s="1"/>
  <c r="AF95" i="13"/>
  <c r="AF97" i="13" s="1"/>
  <c r="AF88" i="13" s="1"/>
  <c r="AF118" i="13"/>
  <c r="AF120" i="13" s="1"/>
  <c r="AF111" i="13" s="1"/>
  <c r="AG331" i="13"/>
  <c r="AG281" i="13"/>
  <c r="AG226" i="13"/>
  <c r="AG175" i="13"/>
  <c r="AG119" i="13"/>
  <c r="AG67" i="13"/>
  <c r="AG309" i="13"/>
  <c r="AG96" i="13"/>
  <c r="AG203" i="13"/>
  <c r="AG152" i="13"/>
  <c r="AG45" i="13"/>
  <c r="AG259" i="13"/>
  <c r="AE9" i="17"/>
  <c r="AD22" i="17"/>
  <c r="AD28" i="17"/>
  <c r="AD16" i="17"/>
  <c r="AC275" i="13"/>
  <c r="AE34" i="13"/>
  <c r="AE39" i="13" s="1"/>
  <c r="AD272" i="13"/>
  <c r="AD265" i="13" s="1"/>
  <c r="AD270" i="13" s="1"/>
  <c r="AD275" i="13" s="1"/>
  <c r="AC48" i="9"/>
  <c r="AE280" i="13" s="1"/>
  <c r="AE282" i="13" s="1"/>
  <c r="AE273" i="13" s="1"/>
  <c r="AC266" i="13"/>
  <c r="AE85" i="13"/>
  <c r="AE90" i="13" s="1"/>
  <c r="AE188" i="13"/>
  <c r="AC164" i="13"/>
  <c r="AC169" i="13" s="1"/>
  <c r="AE294" i="13"/>
  <c r="AE248" i="13"/>
  <c r="AE253" i="13" s="1"/>
  <c r="AE141" i="13"/>
  <c r="AE146" i="13" s="1"/>
  <c r="AD166" i="13"/>
  <c r="AD159" i="13" s="1"/>
  <c r="AD164" i="13" s="1"/>
  <c r="AC41" i="9"/>
  <c r="AE174" i="13" s="1"/>
  <c r="AE176" i="13" s="1"/>
  <c r="AE167" i="13" s="1"/>
  <c r="AF143" i="13"/>
  <c r="AF136" i="13" s="1"/>
  <c r="AF137" i="13" s="1"/>
  <c r="AF36" i="13"/>
  <c r="AF29" i="13" s="1"/>
  <c r="AF34" i="13" s="1"/>
  <c r="AF39" i="13" s="1"/>
  <c r="AF194" i="13"/>
  <c r="AF187" i="13" s="1"/>
  <c r="AF192" i="13" s="1"/>
  <c r="AF197" i="13" s="1"/>
  <c r="AF23" i="9"/>
  <c r="AE61" i="9"/>
  <c r="AE40" i="9" s="1"/>
  <c r="AE42" i="9" s="1"/>
  <c r="AG217" i="13" s="1"/>
  <c r="AG210" i="13" s="1"/>
  <c r="AE55" i="9"/>
  <c r="AE33" i="9" s="1"/>
  <c r="AE35" i="9" s="1"/>
  <c r="AG110" i="13" s="1"/>
  <c r="AG103" i="13" s="1"/>
  <c r="AE67" i="9"/>
  <c r="AE47" i="9" s="1"/>
  <c r="AE49" i="9" s="1"/>
  <c r="AG322" i="13" s="1"/>
  <c r="AG315" i="13" s="1"/>
  <c r="AF250" i="13"/>
  <c r="AF243" i="13" s="1"/>
  <c r="AF248" i="13" s="1"/>
  <c r="AF253" i="13" s="1"/>
  <c r="AF87" i="13"/>
  <c r="AF80" i="13" s="1"/>
  <c r="AF85" i="13" s="1"/>
  <c r="AF90" i="13" s="1"/>
  <c r="AF300" i="13"/>
  <c r="AF293" i="13" s="1"/>
  <c r="AF298" i="13" s="1"/>
  <c r="AF303" i="13" s="1"/>
  <c r="AD56" i="13"/>
  <c r="AD61" i="13" s="1"/>
  <c r="AD52" i="13"/>
  <c r="AD34" i="9"/>
  <c r="AF66" i="13" s="1"/>
  <c r="AF68" i="13" s="1"/>
  <c r="AF59" i="13" s="1"/>
  <c r="AE58" i="13"/>
  <c r="AE51" i="13" s="1"/>
  <c r="AF215" i="13"/>
  <c r="AF220" i="13" s="1"/>
  <c r="AF211" i="13"/>
  <c r="AF316" i="13"/>
  <c r="AF320" i="13"/>
  <c r="AF325" i="13" s="1"/>
  <c r="AF104" i="13"/>
  <c r="AF108" i="13"/>
  <c r="AF113" i="13" s="1"/>
  <c r="AH7" i="13"/>
  <c r="AE26" i="9"/>
  <c r="AF25" i="9"/>
  <c r="AG330" i="13" l="1"/>
  <c r="AG332" i="13" s="1"/>
  <c r="AG323" i="13" s="1"/>
  <c r="AG151" i="13"/>
  <c r="AG153" i="13" s="1"/>
  <c r="AG144" i="13" s="1"/>
  <c r="AG308" i="13"/>
  <c r="AG310" i="13" s="1"/>
  <c r="AG301" i="13" s="1"/>
  <c r="AG258" i="13"/>
  <c r="AG260" i="13" s="1"/>
  <c r="AG251" i="13" s="1"/>
  <c r="AG225" i="13"/>
  <c r="AG227" i="13" s="1"/>
  <c r="AG218" i="13" s="1"/>
  <c r="AG202" i="13"/>
  <c r="AG204" i="13" s="1"/>
  <c r="AG195" i="13" s="1"/>
  <c r="AG118" i="13"/>
  <c r="AG120" i="13" s="1"/>
  <c r="AG111" i="13" s="1"/>
  <c r="AG95" i="13"/>
  <c r="AG97" i="13" s="1"/>
  <c r="AG88" i="13" s="1"/>
  <c r="AG44" i="13"/>
  <c r="AG46" i="13" s="1"/>
  <c r="AG37" i="13" s="1"/>
  <c r="AH331" i="13"/>
  <c r="AH281" i="13"/>
  <c r="AH226" i="13"/>
  <c r="AH175" i="13"/>
  <c r="AH119" i="13"/>
  <c r="AH67" i="13"/>
  <c r="AH309" i="13"/>
  <c r="AH96" i="13"/>
  <c r="AH203" i="13"/>
  <c r="AH152" i="13"/>
  <c r="AH45" i="13"/>
  <c r="AH259" i="13"/>
  <c r="AF9" i="17"/>
  <c r="AE22" i="17"/>
  <c r="AE28" i="17"/>
  <c r="AE16" i="17"/>
  <c r="AG87" i="13"/>
  <c r="AG80" i="13" s="1"/>
  <c r="AG81" i="13" s="1"/>
  <c r="AD266" i="13"/>
  <c r="AE272" i="13"/>
  <c r="AE265" i="13" s="1"/>
  <c r="AE266" i="13" s="1"/>
  <c r="AD48" i="9"/>
  <c r="AF280" i="13" s="1"/>
  <c r="AF282" i="13" s="1"/>
  <c r="AF273" i="13" s="1"/>
  <c r="AD160" i="13"/>
  <c r="AG36" i="13"/>
  <c r="AG29" i="13" s="1"/>
  <c r="AG30" i="13" s="1"/>
  <c r="AD169" i="13"/>
  <c r="AF244" i="13"/>
  <c r="AF294" i="13"/>
  <c r="AG194" i="13"/>
  <c r="AG187" i="13" s="1"/>
  <c r="AG192" i="13" s="1"/>
  <c r="AG197" i="13" s="1"/>
  <c r="AG300" i="13"/>
  <c r="AG293" i="13" s="1"/>
  <c r="AG298" i="13" s="1"/>
  <c r="AG303" i="13" s="1"/>
  <c r="AF188" i="13"/>
  <c r="AE166" i="13"/>
  <c r="AE159" i="13" s="1"/>
  <c r="AE164" i="13" s="1"/>
  <c r="AE169" i="13" s="1"/>
  <c r="AD41" i="9"/>
  <c r="AF174" i="13" s="1"/>
  <c r="AF176" i="13" s="1"/>
  <c r="AF167" i="13" s="1"/>
  <c r="AF81" i="13"/>
  <c r="AF141" i="13"/>
  <c r="AF146" i="13" s="1"/>
  <c r="AG143" i="13"/>
  <c r="AG136" i="13" s="1"/>
  <c r="AG137" i="13" s="1"/>
  <c r="AG23" i="9"/>
  <c r="AF61" i="9"/>
  <c r="AF40" i="9" s="1"/>
  <c r="AF42" i="9" s="1"/>
  <c r="AH217" i="13" s="1"/>
  <c r="AH210" i="13" s="1"/>
  <c r="AF55" i="9"/>
  <c r="AF33" i="9" s="1"/>
  <c r="AF35" i="9" s="1"/>
  <c r="AH110" i="13" s="1"/>
  <c r="AH103" i="13" s="1"/>
  <c r="AF67" i="9"/>
  <c r="AF47" i="9" s="1"/>
  <c r="AF49" i="9" s="1"/>
  <c r="AH322" i="13" s="1"/>
  <c r="AH315" i="13" s="1"/>
  <c r="AF30" i="13"/>
  <c r="AG250" i="13"/>
  <c r="AG243" i="13" s="1"/>
  <c r="AG244" i="13" s="1"/>
  <c r="AE52" i="13"/>
  <c r="AE56" i="13"/>
  <c r="AE61" i="13" s="1"/>
  <c r="AE34" i="9"/>
  <c r="AG66" i="13" s="1"/>
  <c r="AG68" i="13" s="1"/>
  <c r="AG59" i="13" s="1"/>
  <c r="AF58" i="13"/>
  <c r="AF51" i="13" s="1"/>
  <c r="AG320" i="13"/>
  <c r="AG325" i="13" s="1"/>
  <c r="AG316" i="13"/>
  <c r="AG215" i="13"/>
  <c r="AG220" i="13" s="1"/>
  <c r="AG211" i="13"/>
  <c r="AG104" i="13"/>
  <c r="AG108" i="13"/>
  <c r="AG113" i="13" s="1"/>
  <c r="AI7" i="13"/>
  <c r="AF26" i="9"/>
  <c r="AG25" i="9"/>
  <c r="AH330" i="13" l="1"/>
  <c r="AH332" i="13" s="1"/>
  <c r="AH323" i="13" s="1"/>
  <c r="AH151" i="13"/>
  <c r="AH153" i="13" s="1"/>
  <c r="AH144" i="13" s="1"/>
  <c r="AH202" i="13"/>
  <c r="AH204" i="13" s="1"/>
  <c r="AH195" i="13" s="1"/>
  <c r="AH308" i="13"/>
  <c r="AH310" i="13" s="1"/>
  <c r="AH301" i="13" s="1"/>
  <c r="AH258" i="13"/>
  <c r="AH260" i="13" s="1"/>
  <c r="AH251" i="13" s="1"/>
  <c r="AH225" i="13"/>
  <c r="AH227" i="13" s="1"/>
  <c r="AH218" i="13" s="1"/>
  <c r="AH44" i="13"/>
  <c r="AH46" i="13" s="1"/>
  <c r="AH37" i="13" s="1"/>
  <c r="AH95" i="13"/>
  <c r="AH97" i="13" s="1"/>
  <c r="AH88" i="13" s="1"/>
  <c r="AH118" i="13"/>
  <c r="AH120" i="13" s="1"/>
  <c r="AH111" i="13" s="1"/>
  <c r="AI331" i="13"/>
  <c r="AI281" i="13"/>
  <c r="AI226" i="13"/>
  <c r="AI175" i="13"/>
  <c r="AI119" i="13"/>
  <c r="AI67" i="13"/>
  <c r="AI309" i="13"/>
  <c r="AI96" i="13"/>
  <c r="AI152" i="13"/>
  <c r="AI203" i="13"/>
  <c r="AI259" i="13"/>
  <c r="AI45" i="13"/>
  <c r="AG9" i="17"/>
  <c r="AF22" i="17"/>
  <c r="AF28" i="17"/>
  <c r="AF16" i="17"/>
  <c r="AG85" i="13"/>
  <c r="AG90" i="13" s="1"/>
  <c r="AE270" i="13"/>
  <c r="AE275" i="13" s="1"/>
  <c r="AG34" i="13"/>
  <c r="AG39" i="13" s="1"/>
  <c r="AF272" i="13"/>
  <c r="AF265" i="13" s="1"/>
  <c r="AF266" i="13" s="1"/>
  <c r="AE48" i="9"/>
  <c r="AG280" i="13" s="1"/>
  <c r="AG282" i="13" s="1"/>
  <c r="AG273" i="13" s="1"/>
  <c r="AG188" i="13"/>
  <c r="AG294" i="13"/>
  <c r="AG141" i="13"/>
  <c r="AG146" i="13" s="1"/>
  <c r="AH87" i="13"/>
  <c r="AH80" i="13" s="1"/>
  <c r="AH85" i="13" s="1"/>
  <c r="AH90" i="13" s="1"/>
  <c r="AH143" i="13"/>
  <c r="AH136" i="13" s="1"/>
  <c r="AH137" i="13" s="1"/>
  <c r="AH300" i="13"/>
  <c r="AH293" i="13" s="1"/>
  <c r="AH298" i="13" s="1"/>
  <c r="AH303" i="13" s="1"/>
  <c r="AE160" i="13"/>
  <c r="AH194" i="13"/>
  <c r="AH187" i="13" s="1"/>
  <c r="AH192" i="13" s="1"/>
  <c r="AH197" i="13" s="1"/>
  <c r="AH23" i="9"/>
  <c r="AG67" i="9"/>
  <c r="AG47" i="9" s="1"/>
  <c r="AG49" i="9" s="1"/>
  <c r="AI322" i="13" s="1"/>
  <c r="AI315" i="13" s="1"/>
  <c r="AG55" i="9"/>
  <c r="AG33" i="9" s="1"/>
  <c r="AG35" i="9" s="1"/>
  <c r="AI110" i="13" s="1"/>
  <c r="AI103" i="13" s="1"/>
  <c r="AG61" i="9"/>
  <c r="AG40" i="9" s="1"/>
  <c r="AG42" i="9" s="1"/>
  <c r="AI217" i="13" s="1"/>
  <c r="AI210" i="13" s="1"/>
  <c r="AH250" i="13"/>
  <c r="AH243" i="13" s="1"/>
  <c r="AH244" i="13" s="1"/>
  <c r="AG248" i="13"/>
  <c r="AG253" i="13" s="1"/>
  <c r="AH36" i="13"/>
  <c r="AH29" i="13" s="1"/>
  <c r="AH30" i="13" s="1"/>
  <c r="AF166" i="13"/>
  <c r="AF159" i="13" s="1"/>
  <c r="AF164" i="13" s="1"/>
  <c r="AF169" i="13" s="1"/>
  <c r="AE41" i="9"/>
  <c r="AG174" i="13" s="1"/>
  <c r="AG176" i="13" s="1"/>
  <c r="AG167" i="13" s="1"/>
  <c r="AF52" i="13"/>
  <c r="AF34" i="9"/>
  <c r="AH66" i="13" s="1"/>
  <c r="AH68" i="13" s="1"/>
  <c r="AH59" i="13" s="1"/>
  <c r="AG58" i="13"/>
  <c r="AG51" i="13" s="1"/>
  <c r="AF56" i="13"/>
  <c r="AF61" i="13" s="1"/>
  <c r="AH320" i="13"/>
  <c r="AH325" i="13" s="1"/>
  <c r="AH316" i="13"/>
  <c r="AH211" i="13"/>
  <c r="AH215" i="13"/>
  <c r="AH220" i="13" s="1"/>
  <c r="AH104" i="13"/>
  <c r="AH108" i="13"/>
  <c r="AH113" i="13" s="1"/>
  <c r="AJ7" i="13"/>
  <c r="AG26" i="9"/>
  <c r="AH25" i="9"/>
  <c r="AI330" i="13" l="1"/>
  <c r="AI332" i="13" s="1"/>
  <c r="AI323" i="13" s="1"/>
  <c r="AI95" i="13"/>
  <c r="AI97" i="13" s="1"/>
  <c r="AI88" i="13" s="1"/>
  <c r="AI151" i="13"/>
  <c r="AI153" i="13" s="1"/>
  <c r="AI144" i="13" s="1"/>
  <c r="AI202" i="13"/>
  <c r="AI204" i="13" s="1"/>
  <c r="AI195" i="13" s="1"/>
  <c r="AI258" i="13"/>
  <c r="AI260" i="13" s="1"/>
  <c r="AI251" i="13" s="1"/>
  <c r="AI225" i="13"/>
  <c r="AI227" i="13" s="1"/>
  <c r="AI218" i="13" s="1"/>
  <c r="AI308" i="13"/>
  <c r="AI310" i="13" s="1"/>
  <c r="AI301" i="13" s="1"/>
  <c r="AI118" i="13"/>
  <c r="AI120" i="13" s="1"/>
  <c r="AI111" i="13" s="1"/>
  <c r="AI44" i="13"/>
  <c r="AI46" i="13" s="1"/>
  <c r="AI37" i="13" s="1"/>
  <c r="AJ331" i="13"/>
  <c r="AJ281" i="13"/>
  <c r="AJ226" i="13"/>
  <c r="AJ175" i="13"/>
  <c r="AJ119" i="13"/>
  <c r="AJ67" i="13"/>
  <c r="AJ152" i="13"/>
  <c r="AJ203" i="13"/>
  <c r="AJ309" i="13"/>
  <c r="AJ96" i="13"/>
  <c r="AJ259" i="13"/>
  <c r="AJ45" i="13"/>
  <c r="AH9" i="17"/>
  <c r="AG28" i="17"/>
  <c r="AG22" i="17"/>
  <c r="AG16" i="17"/>
  <c r="AF270" i="13"/>
  <c r="AF275" i="13" s="1"/>
  <c r="AH81" i="13"/>
  <c r="AG272" i="13"/>
  <c r="AG265" i="13" s="1"/>
  <c r="AG270" i="13" s="1"/>
  <c r="AG275" i="13" s="1"/>
  <c r="AF48" i="9"/>
  <c r="AH280" i="13" s="1"/>
  <c r="AH282" i="13" s="1"/>
  <c r="AH273" i="13" s="1"/>
  <c r="AH141" i="13"/>
  <c r="AH146" i="13" s="1"/>
  <c r="AH294" i="13"/>
  <c r="AF160" i="13"/>
  <c r="AI36" i="13"/>
  <c r="AI29" i="13" s="1"/>
  <c r="AI30" i="13" s="1"/>
  <c r="AH188" i="13"/>
  <c r="AH34" i="13"/>
  <c r="AH39" i="13" s="1"/>
  <c r="AI23" i="9"/>
  <c r="AH67" i="9"/>
  <c r="AH47" i="9" s="1"/>
  <c r="AH49" i="9" s="1"/>
  <c r="AJ322" i="13" s="1"/>
  <c r="AJ315" i="13" s="1"/>
  <c r="AH55" i="9"/>
  <c r="AH33" i="9" s="1"/>
  <c r="AH35" i="9" s="1"/>
  <c r="AJ110" i="13" s="1"/>
  <c r="AJ103" i="13" s="1"/>
  <c r="AH61" i="9"/>
  <c r="AH40" i="9" s="1"/>
  <c r="AH42" i="9" s="1"/>
  <c r="AJ217" i="13" s="1"/>
  <c r="AJ210" i="13" s="1"/>
  <c r="AH248" i="13"/>
  <c r="AH253" i="13" s="1"/>
  <c r="AG166" i="13"/>
  <c r="AG159" i="13" s="1"/>
  <c r="AG160" i="13" s="1"/>
  <c r="AF41" i="9"/>
  <c r="AH174" i="13" s="1"/>
  <c r="AH176" i="13" s="1"/>
  <c r="AH167" i="13" s="1"/>
  <c r="AI300" i="13"/>
  <c r="AI293" i="13" s="1"/>
  <c r="AI294" i="13" s="1"/>
  <c r="AI87" i="13"/>
  <c r="AI80" i="13" s="1"/>
  <c r="AI85" i="13" s="1"/>
  <c r="AI90" i="13" s="1"/>
  <c r="AI250" i="13"/>
  <c r="AI243" i="13" s="1"/>
  <c r="AI248" i="13" s="1"/>
  <c r="AI253" i="13" s="1"/>
  <c r="AI143" i="13"/>
  <c r="AI136" i="13" s="1"/>
  <c r="AI141" i="13" s="1"/>
  <c r="AI146" i="13" s="1"/>
  <c r="AI194" i="13"/>
  <c r="AI187" i="13" s="1"/>
  <c r="AI192" i="13" s="1"/>
  <c r="AI197" i="13" s="1"/>
  <c r="AG52" i="13"/>
  <c r="AG56" i="13"/>
  <c r="AG61" i="13" s="1"/>
  <c r="AG34" i="9"/>
  <c r="AI66" i="13" s="1"/>
  <c r="AI68" i="13" s="1"/>
  <c r="AI59" i="13" s="1"/>
  <c r="AH58" i="13"/>
  <c r="AH51" i="13" s="1"/>
  <c r="AH56" i="13" s="1"/>
  <c r="AI320" i="13"/>
  <c r="AI325" i="13" s="1"/>
  <c r="AI316" i="13"/>
  <c r="AI211" i="13"/>
  <c r="AI215" i="13"/>
  <c r="AI220" i="13" s="1"/>
  <c r="AI108" i="13"/>
  <c r="AI113" i="13" s="1"/>
  <c r="AI104" i="13"/>
  <c r="AK7" i="13"/>
  <c r="AI25" i="9"/>
  <c r="AJ25" i="9" s="1"/>
  <c r="AH26" i="9"/>
  <c r="AJ202" i="13" l="1"/>
  <c r="AJ204" i="13" s="1"/>
  <c r="AJ195" i="13" s="1"/>
  <c r="AJ330" i="13"/>
  <c r="AJ332" i="13" s="1"/>
  <c r="AJ323" i="13" s="1"/>
  <c r="AJ308" i="13"/>
  <c r="AJ310" i="13" s="1"/>
  <c r="AJ301" i="13" s="1"/>
  <c r="AJ258" i="13"/>
  <c r="AJ260" i="13" s="1"/>
  <c r="AJ251" i="13" s="1"/>
  <c r="AJ225" i="13"/>
  <c r="AJ227" i="13" s="1"/>
  <c r="AJ218" i="13" s="1"/>
  <c r="AJ151" i="13"/>
  <c r="AJ153" i="13" s="1"/>
  <c r="AJ144" i="13" s="1"/>
  <c r="AJ44" i="13"/>
  <c r="AJ46" i="13" s="1"/>
  <c r="AJ37" i="13" s="1"/>
  <c r="AJ95" i="13"/>
  <c r="AJ97" i="13" s="1"/>
  <c r="AJ88" i="13" s="1"/>
  <c r="AJ118" i="13"/>
  <c r="AJ120" i="13" s="1"/>
  <c r="AJ111" i="13" s="1"/>
  <c r="AK331" i="13"/>
  <c r="AK281" i="13"/>
  <c r="AK226" i="13"/>
  <c r="AK175" i="13"/>
  <c r="AK119" i="13"/>
  <c r="AK67" i="13"/>
  <c r="AK309" i="13"/>
  <c r="AK96" i="13"/>
  <c r="AK203" i="13"/>
  <c r="AK152" i="13"/>
  <c r="AK259" i="13"/>
  <c r="AK45" i="13"/>
  <c r="AI9" i="17"/>
  <c r="AH16" i="17"/>
  <c r="AH22" i="17"/>
  <c r="AH28" i="17"/>
  <c r="AG266" i="13"/>
  <c r="AI81" i="13"/>
  <c r="AI34" i="13"/>
  <c r="AI39" i="13" s="1"/>
  <c r="AH272" i="13"/>
  <c r="AH265" i="13" s="1"/>
  <c r="AH266" i="13" s="1"/>
  <c r="AG48" i="9"/>
  <c r="AI280" i="13" s="1"/>
  <c r="AI282" i="13" s="1"/>
  <c r="AI273" i="13" s="1"/>
  <c r="AJ36" i="13"/>
  <c r="AJ29" i="13" s="1"/>
  <c r="AJ30" i="13" s="1"/>
  <c r="AI137" i="13"/>
  <c r="AI244" i="13"/>
  <c r="AG164" i="13"/>
  <c r="AG169" i="13" s="1"/>
  <c r="AI298" i="13"/>
  <c r="AI303" i="13" s="1"/>
  <c r="AJ23" i="9"/>
  <c r="AI67" i="9"/>
  <c r="AI47" i="9" s="1"/>
  <c r="AI49" i="9" s="1"/>
  <c r="AK322" i="13" s="1"/>
  <c r="AI55" i="9"/>
  <c r="AI33" i="9" s="1"/>
  <c r="AI35" i="9" s="1"/>
  <c r="AK110" i="13" s="1"/>
  <c r="AI61" i="9"/>
  <c r="AI40" i="9" s="1"/>
  <c r="AK194" i="13" s="1"/>
  <c r="AJ87" i="13"/>
  <c r="AJ80" i="13" s="1"/>
  <c r="AJ81" i="13" s="1"/>
  <c r="AH166" i="13"/>
  <c r="AH159" i="13" s="1"/>
  <c r="AH164" i="13" s="1"/>
  <c r="AH169" i="13" s="1"/>
  <c r="AG41" i="9"/>
  <c r="AI174" i="13" s="1"/>
  <c r="AI176" i="13" s="1"/>
  <c r="AI167" i="13" s="1"/>
  <c r="AJ143" i="13"/>
  <c r="AJ136" i="13" s="1"/>
  <c r="AJ137" i="13" s="1"/>
  <c r="AI188" i="13"/>
  <c r="AJ250" i="13"/>
  <c r="AJ243" i="13" s="1"/>
  <c r="AJ244" i="13" s="1"/>
  <c r="AJ300" i="13"/>
  <c r="AJ293" i="13" s="1"/>
  <c r="AJ298" i="13" s="1"/>
  <c r="AJ303" i="13" s="1"/>
  <c r="AJ194" i="13"/>
  <c r="AJ187" i="13" s="1"/>
  <c r="AJ192" i="13" s="1"/>
  <c r="AJ197" i="13" s="1"/>
  <c r="AH61" i="13"/>
  <c r="AH52" i="13"/>
  <c r="AH34" i="9"/>
  <c r="AJ66" i="13" s="1"/>
  <c r="AJ68" i="13" s="1"/>
  <c r="AJ59" i="13" s="1"/>
  <c r="AI58" i="13"/>
  <c r="AI51" i="13" s="1"/>
  <c r="AJ211" i="13"/>
  <c r="AJ215" i="13"/>
  <c r="AJ220" i="13" s="1"/>
  <c r="AJ316" i="13"/>
  <c r="AJ320" i="13"/>
  <c r="AJ325" i="13" s="1"/>
  <c r="AJ104" i="13"/>
  <c r="AJ108" i="13"/>
  <c r="AJ113" i="13" s="1"/>
  <c r="AL7" i="13"/>
  <c r="AJ26" i="9"/>
  <c r="AK25" i="9"/>
  <c r="AI26" i="9"/>
  <c r="AK151" i="13" l="1"/>
  <c r="AK153" i="13" s="1"/>
  <c r="AK144" i="13" s="1"/>
  <c r="AK44" i="13"/>
  <c r="AK46" i="13" s="1"/>
  <c r="AK37" i="13" s="1"/>
  <c r="AK330" i="13"/>
  <c r="AK332" i="13" s="1"/>
  <c r="AK323" i="13" s="1"/>
  <c r="AK308" i="13"/>
  <c r="AK310" i="13" s="1"/>
  <c r="AK301" i="13" s="1"/>
  <c r="AK258" i="13"/>
  <c r="AK260" i="13" s="1"/>
  <c r="AK251" i="13" s="1"/>
  <c r="AK202" i="13"/>
  <c r="AK204" i="13" s="1"/>
  <c r="AK195" i="13" s="1"/>
  <c r="AK95" i="13"/>
  <c r="AK97" i="13" s="1"/>
  <c r="AK88" i="13" s="1"/>
  <c r="AK118" i="13"/>
  <c r="AK120" i="13" s="1"/>
  <c r="AK111" i="13" s="1"/>
  <c r="AL331" i="13"/>
  <c r="AL281" i="13"/>
  <c r="AL226" i="13"/>
  <c r="AL175" i="13"/>
  <c r="AL119" i="13"/>
  <c r="AL67" i="13"/>
  <c r="AL259" i="13"/>
  <c r="AL309" i="13"/>
  <c r="AL203" i="13"/>
  <c r="AL152" i="13"/>
  <c r="AL96" i="13"/>
  <c r="AL45" i="13"/>
  <c r="AJ9" i="17"/>
  <c r="AK9" i="17" s="1"/>
  <c r="AI22" i="17"/>
  <c r="AI28" i="17"/>
  <c r="AI16" i="17"/>
  <c r="AH270" i="13"/>
  <c r="AH275" i="13" s="1"/>
  <c r="AJ34" i="13"/>
  <c r="AJ39" i="13" s="1"/>
  <c r="AK300" i="13"/>
  <c r="AK293" i="13" s="1"/>
  <c r="AK250" i="13"/>
  <c r="AK243" i="13" s="1"/>
  <c r="AI272" i="13"/>
  <c r="AI265" i="13" s="1"/>
  <c r="AI270" i="13" s="1"/>
  <c r="AI275" i="13" s="1"/>
  <c r="AH48" i="9"/>
  <c r="AJ280" i="13" s="1"/>
  <c r="AJ282" i="13" s="1"/>
  <c r="AJ273" i="13" s="1"/>
  <c r="AH160" i="13"/>
  <c r="AJ85" i="13"/>
  <c r="AJ90" i="13" s="1"/>
  <c r="AK36" i="13"/>
  <c r="AK87" i="13"/>
  <c r="AK80" i="13" s="1"/>
  <c r="AJ188" i="13"/>
  <c r="AJ294" i="13"/>
  <c r="AJ248" i="13"/>
  <c r="AJ253" i="13" s="1"/>
  <c r="AJ141" i="13"/>
  <c r="AJ146" i="13" s="1"/>
  <c r="AK143" i="13"/>
  <c r="AK136" i="13" s="1"/>
  <c r="AI42" i="9"/>
  <c r="AI166" i="13"/>
  <c r="AI159" i="13" s="1"/>
  <c r="AI164" i="13" s="1"/>
  <c r="AI169" i="13" s="1"/>
  <c r="AH41" i="9"/>
  <c r="AJ174" i="13" s="1"/>
  <c r="AJ176" i="13" s="1"/>
  <c r="AJ167" i="13" s="1"/>
  <c r="AK23" i="9"/>
  <c r="AJ55" i="9"/>
  <c r="AJ33" i="9" s="1"/>
  <c r="AJ35" i="9" s="1"/>
  <c r="AL110" i="13" s="1"/>
  <c r="AL103" i="13" s="1"/>
  <c r="AJ67" i="9"/>
  <c r="AJ47" i="9" s="1"/>
  <c r="AJ49" i="9" s="1"/>
  <c r="AL322" i="13" s="1"/>
  <c r="AL315" i="13" s="1"/>
  <c r="AJ61" i="9"/>
  <c r="AJ40" i="9" s="1"/>
  <c r="AJ42" i="9" s="1"/>
  <c r="AL217" i="13" s="1"/>
  <c r="AL210" i="13" s="1"/>
  <c r="AI52" i="13"/>
  <c r="AI56" i="13"/>
  <c r="AI61" i="13" s="1"/>
  <c r="AI34" i="9"/>
  <c r="AK66" i="13" s="1"/>
  <c r="AK68" i="13" s="1"/>
  <c r="AK59" i="13" s="1"/>
  <c r="AJ58" i="13"/>
  <c r="AJ51" i="13" s="1"/>
  <c r="AK187" i="13"/>
  <c r="H194" i="13"/>
  <c r="AK315" i="13"/>
  <c r="H322" i="13"/>
  <c r="AK103" i="13"/>
  <c r="H110" i="13"/>
  <c r="AM7" i="13"/>
  <c r="AK26" i="9"/>
  <c r="AK22" i="17" l="1"/>
  <c r="AK28" i="17"/>
  <c r="AK16" i="17"/>
  <c r="AK29" i="13"/>
  <c r="AK34" i="13" s="1"/>
  <c r="H36" i="13"/>
  <c r="AL225" i="13"/>
  <c r="AL227" i="13" s="1"/>
  <c r="AL218" i="13" s="1"/>
  <c r="AL308" i="13"/>
  <c r="AL310" i="13" s="1"/>
  <c r="AL301" i="13" s="1"/>
  <c r="AK217" i="13"/>
  <c r="AK210" i="13" s="1"/>
  <c r="AK215" i="13" s="1"/>
  <c r="AK220" i="13" s="1"/>
  <c r="AK225" i="13"/>
  <c r="AK227" i="13" s="1"/>
  <c r="AK218" i="13" s="1"/>
  <c r="AL258" i="13"/>
  <c r="AL260" i="13" s="1"/>
  <c r="AL251" i="13" s="1"/>
  <c r="AL330" i="13"/>
  <c r="AL332" i="13" s="1"/>
  <c r="AL323" i="13" s="1"/>
  <c r="AL202" i="13"/>
  <c r="AL204" i="13" s="1"/>
  <c r="AL195" i="13" s="1"/>
  <c r="AL151" i="13"/>
  <c r="AL153" i="13" s="1"/>
  <c r="AL144" i="13" s="1"/>
  <c r="AL44" i="13"/>
  <c r="AL46" i="13" s="1"/>
  <c r="AL37" i="13" s="1"/>
  <c r="AL118" i="13"/>
  <c r="AL120" i="13" s="1"/>
  <c r="AL111" i="13" s="1"/>
  <c r="AL95" i="13"/>
  <c r="AL97" i="13" s="1"/>
  <c r="AL88" i="13" s="1"/>
  <c r="AM331" i="13"/>
  <c r="AM281" i="13"/>
  <c r="AM226" i="13"/>
  <c r="AM175" i="13"/>
  <c r="AM119" i="13"/>
  <c r="AM67" i="13"/>
  <c r="AM45" i="13"/>
  <c r="AM259" i="13"/>
  <c r="AM96" i="13"/>
  <c r="AM309" i="13"/>
  <c r="AM152" i="13"/>
  <c r="AM203" i="13"/>
  <c r="AJ22" i="17"/>
  <c r="AJ28" i="17"/>
  <c r="AJ16" i="17"/>
  <c r="H250" i="13"/>
  <c r="H87" i="13"/>
  <c r="H74" i="13" s="1"/>
  <c r="H300" i="13"/>
  <c r="H287" i="13" s="1"/>
  <c r="AI266" i="13"/>
  <c r="AJ272" i="13"/>
  <c r="AJ265" i="13" s="1"/>
  <c r="AJ266" i="13" s="1"/>
  <c r="AI48" i="9"/>
  <c r="AK280" i="13" s="1"/>
  <c r="AK282" i="13" s="1"/>
  <c r="AK273" i="13" s="1"/>
  <c r="H143" i="13"/>
  <c r="AL36" i="13"/>
  <c r="AL29" i="13" s="1"/>
  <c r="AL194" i="13"/>
  <c r="AL187" i="13" s="1"/>
  <c r="AL192" i="13" s="1"/>
  <c r="AL197" i="13" s="1"/>
  <c r="AL143" i="13"/>
  <c r="AL136" i="13" s="1"/>
  <c r="AL137" i="13" s="1"/>
  <c r="AL87" i="13"/>
  <c r="AL80" i="13" s="1"/>
  <c r="AL81" i="13" s="1"/>
  <c r="AI160" i="13"/>
  <c r="AJ166" i="13"/>
  <c r="AJ159" i="13" s="1"/>
  <c r="AJ160" i="13" s="1"/>
  <c r="AI41" i="9"/>
  <c r="AK174" i="13" s="1"/>
  <c r="AK176" i="13" s="1"/>
  <c r="AK167" i="13" s="1"/>
  <c r="AL300" i="13"/>
  <c r="AL293" i="13" s="1"/>
  <c r="AL294" i="13" s="1"/>
  <c r="AL250" i="13"/>
  <c r="AL243" i="13" s="1"/>
  <c r="AL244" i="13" s="1"/>
  <c r="AK67" i="9"/>
  <c r="AK47" i="9" s="1"/>
  <c r="AK49" i="9" s="1"/>
  <c r="AM322" i="13" s="1"/>
  <c r="AM315" i="13" s="1"/>
  <c r="AK55" i="9"/>
  <c r="AK33" i="9" s="1"/>
  <c r="AK35" i="9" s="1"/>
  <c r="AM110" i="13" s="1"/>
  <c r="AM103" i="13" s="1"/>
  <c r="AK61" i="9"/>
  <c r="AK40" i="9" s="1"/>
  <c r="AK42" i="9" s="1"/>
  <c r="AM217" i="13" s="1"/>
  <c r="AM210" i="13" s="1"/>
  <c r="AJ34" i="9"/>
  <c r="AL66" i="13" s="1"/>
  <c r="AL68" i="13" s="1"/>
  <c r="AL59" i="13" s="1"/>
  <c r="AK58" i="13"/>
  <c r="AK51" i="13" s="1"/>
  <c r="AJ56" i="13"/>
  <c r="AJ61" i="13" s="1"/>
  <c r="AJ52" i="13"/>
  <c r="AK316" i="13"/>
  <c r="AK320" i="13"/>
  <c r="AK325" i="13" s="1"/>
  <c r="AK248" i="13"/>
  <c r="AK253" i="13" s="1"/>
  <c r="AK244" i="13"/>
  <c r="AK294" i="13"/>
  <c r="AK298" i="13"/>
  <c r="AK303" i="13" s="1"/>
  <c r="AL320" i="13"/>
  <c r="AL325" i="13" s="1"/>
  <c r="AL316" i="13"/>
  <c r="AK188" i="13"/>
  <c r="AK192" i="13"/>
  <c r="AK197" i="13" s="1"/>
  <c r="AK137" i="13"/>
  <c r="AK141" i="13"/>
  <c r="AK146" i="13" s="1"/>
  <c r="AL108" i="13"/>
  <c r="AL113" i="13" s="1"/>
  <c r="AL104" i="13"/>
  <c r="AK81" i="13"/>
  <c r="AK85" i="13"/>
  <c r="AK90" i="13" s="1"/>
  <c r="AK108" i="13"/>
  <c r="AK113" i="13" s="1"/>
  <c r="AK104" i="13"/>
  <c r="AL30" i="13" l="1"/>
  <c r="AK39" i="13"/>
  <c r="AK30" i="13"/>
  <c r="AK211" i="13"/>
  <c r="H217" i="13"/>
  <c r="H181" i="13" s="1"/>
  <c r="AM202" i="13"/>
  <c r="AM204" i="13" s="1"/>
  <c r="AL211" i="13"/>
  <c r="AL215" i="13"/>
  <c r="AL220" i="13" s="1"/>
  <c r="AM151" i="13"/>
  <c r="AM153" i="13" s="1"/>
  <c r="AM258" i="13"/>
  <c r="AM260" i="13" s="1"/>
  <c r="AM330" i="13"/>
  <c r="AM332" i="13" s="1"/>
  <c r="AM323" i="13" s="1"/>
  <c r="AM308" i="13"/>
  <c r="AM310" i="13" s="1"/>
  <c r="AM225" i="13"/>
  <c r="AM227" i="13" s="1"/>
  <c r="AM44" i="13"/>
  <c r="AM46" i="13" s="1"/>
  <c r="AM95" i="13"/>
  <c r="AM97" i="13" s="1"/>
  <c r="AM118" i="13"/>
  <c r="AM120" i="13" s="1"/>
  <c r="H120" i="13" s="1"/>
  <c r="AJ270" i="13"/>
  <c r="AJ275" i="13" s="1"/>
  <c r="AM87" i="13"/>
  <c r="AM80" i="13" s="1"/>
  <c r="AM81" i="13" s="1"/>
  <c r="AM82" i="13" s="1"/>
  <c r="AM83" i="13" s="1"/>
  <c r="AK272" i="13"/>
  <c r="AK265" i="13" s="1"/>
  <c r="AK270" i="13" s="1"/>
  <c r="AJ48" i="9"/>
  <c r="AL280" i="13" s="1"/>
  <c r="AL282" i="13" s="1"/>
  <c r="AL273" i="13" s="1"/>
  <c r="AM36" i="13"/>
  <c r="AM29" i="13" s="1"/>
  <c r="AM34" i="13" s="1"/>
  <c r="AM39" i="13" s="1"/>
  <c r="AL34" i="13"/>
  <c r="AL39" i="13" s="1"/>
  <c r="AL85" i="13"/>
  <c r="AL90" i="13" s="1"/>
  <c r="AL188" i="13"/>
  <c r="AL189" i="13" s="1"/>
  <c r="AL190" i="13" s="1"/>
  <c r="AL141" i="13"/>
  <c r="AL146" i="13" s="1"/>
  <c r="AL298" i="13"/>
  <c r="AL303" i="13" s="1"/>
  <c r="AM143" i="13"/>
  <c r="AM136" i="13" s="1"/>
  <c r="AM141" i="13" s="1"/>
  <c r="AM146" i="13" s="1"/>
  <c r="AM250" i="13"/>
  <c r="AM243" i="13" s="1"/>
  <c r="AM244" i="13" s="1"/>
  <c r="AM245" i="13" s="1"/>
  <c r="AM246" i="13" s="1"/>
  <c r="AJ164" i="13"/>
  <c r="AJ169" i="13" s="1"/>
  <c r="AM194" i="13"/>
  <c r="AM187" i="13" s="1"/>
  <c r="AM188" i="13" s="1"/>
  <c r="AM189" i="13" s="1"/>
  <c r="AM190" i="13" s="1"/>
  <c r="AL248" i="13"/>
  <c r="AL253" i="13" s="1"/>
  <c r="AM300" i="13"/>
  <c r="AM293" i="13" s="1"/>
  <c r="AM298" i="13" s="1"/>
  <c r="AM303" i="13" s="1"/>
  <c r="AK166" i="13"/>
  <c r="AK159" i="13" s="1"/>
  <c r="AJ41" i="9"/>
  <c r="AL174" i="13" s="1"/>
  <c r="AL176" i="13" s="1"/>
  <c r="AL167" i="13" s="1"/>
  <c r="H58" i="13"/>
  <c r="H23" i="13" s="1"/>
  <c r="AK56" i="13"/>
  <c r="AK61" i="13" s="1"/>
  <c r="AK52" i="13"/>
  <c r="M53" i="13" s="1"/>
  <c r="M54" i="13" s="1"/>
  <c r="AK34" i="9"/>
  <c r="AM66" i="13" s="1"/>
  <c r="AM68" i="13" s="1"/>
  <c r="AL58" i="13"/>
  <c r="AL51" i="13" s="1"/>
  <c r="AL31" i="13"/>
  <c r="AL32" i="13" s="1"/>
  <c r="AK138" i="13"/>
  <c r="AK139" i="13" s="1"/>
  <c r="AL138" i="13"/>
  <c r="AL139" i="13" s="1"/>
  <c r="AI138" i="13"/>
  <c r="AI139" i="13" s="1"/>
  <c r="AJ138" i="13"/>
  <c r="AJ139" i="13" s="1"/>
  <c r="AH138" i="13"/>
  <c r="AH139" i="13" s="1"/>
  <c r="AG295" i="13"/>
  <c r="AG296" i="13" s="1"/>
  <c r="AH295" i="13"/>
  <c r="AH296" i="13" s="1"/>
  <c r="AL295" i="13"/>
  <c r="AL296" i="13" s="1"/>
  <c r="AI295" i="13"/>
  <c r="AI296" i="13" s="1"/>
  <c r="AF295" i="13"/>
  <c r="AF296" i="13" s="1"/>
  <c r="AE295" i="13"/>
  <c r="AE296" i="13" s="1"/>
  <c r="AJ295" i="13"/>
  <c r="AJ296" i="13" s="1"/>
  <c r="AK295" i="13"/>
  <c r="AK296" i="13" s="1"/>
  <c r="AK189" i="13"/>
  <c r="AK190" i="13" s="1"/>
  <c r="AI189" i="13"/>
  <c r="AI190" i="13" s="1"/>
  <c r="AJ189" i="13"/>
  <c r="AJ190" i="13" s="1"/>
  <c r="AH189" i="13"/>
  <c r="AH190" i="13" s="1"/>
  <c r="AJ245" i="13"/>
  <c r="AJ246" i="13" s="1"/>
  <c r="AG245" i="13"/>
  <c r="AG246" i="13" s="1"/>
  <c r="AH245" i="13"/>
  <c r="AH246" i="13" s="1"/>
  <c r="AI245" i="13"/>
  <c r="AI246" i="13" s="1"/>
  <c r="AL245" i="13"/>
  <c r="AL246" i="13" s="1"/>
  <c r="AK245" i="13"/>
  <c r="AK246" i="13" s="1"/>
  <c r="AM215" i="13"/>
  <c r="AM220" i="13" s="1"/>
  <c r="AM211" i="13"/>
  <c r="AM212" i="13" s="1"/>
  <c r="AM213" i="13" s="1"/>
  <c r="AL317" i="13"/>
  <c r="AL318" i="13" s="1"/>
  <c r="AK317" i="13"/>
  <c r="AK318" i="13" s="1"/>
  <c r="AI317" i="13"/>
  <c r="AI318" i="13" s="1"/>
  <c r="AJ317" i="13"/>
  <c r="AJ318" i="13" s="1"/>
  <c r="AK212" i="13"/>
  <c r="AK213" i="13" s="1"/>
  <c r="AI31" i="13"/>
  <c r="AI32" i="13" s="1"/>
  <c r="AM320" i="13"/>
  <c r="AM325" i="13" s="1"/>
  <c r="AM316" i="13"/>
  <c r="AM317" i="13" s="1"/>
  <c r="AM318" i="13" s="1"/>
  <c r="AM104" i="13"/>
  <c r="AM105" i="13" s="1"/>
  <c r="AM106" i="13" s="1"/>
  <c r="AM108" i="13"/>
  <c r="AM113" i="13" s="1"/>
  <c r="AJ105" i="13"/>
  <c r="AJ106" i="13" s="1"/>
  <c r="AG105" i="13"/>
  <c r="AG106" i="13" s="1"/>
  <c r="AL105" i="13"/>
  <c r="AL106" i="13" s="1"/>
  <c r="AH105" i="13"/>
  <c r="AH106" i="13" s="1"/>
  <c r="AI105" i="13"/>
  <c r="AI106" i="13" s="1"/>
  <c r="AK105" i="13"/>
  <c r="AK106" i="13" s="1"/>
  <c r="AK31" i="13"/>
  <c r="AK32" i="13" s="1"/>
  <c r="AJ31" i="13"/>
  <c r="AJ32" i="13" s="1"/>
  <c r="AL82" i="13"/>
  <c r="AL83" i="13" s="1"/>
  <c r="AK82" i="13"/>
  <c r="AK83" i="13" s="1"/>
  <c r="AI82" i="13"/>
  <c r="AI83" i="13" s="1"/>
  <c r="AJ82" i="13"/>
  <c r="AJ83" i="13" s="1"/>
  <c r="AH317" i="13" l="1"/>
  <c r="AH318" i="13" s="1"/>
  <c r="AD295" i="13"/>
  <c r="AF245" i="13"/>
  <c r="AG317" i="13"/>
  <c r="AG189" i="13"/>
  <c r="AG138" i="13"/>
  <c r="AF105" i="13"/>
  <c r="AH82" i="13"/>
  <c r="AH31" i="13"/>
  <c r="AL212" i="13"/>
  <c r="AL213" i="13" s="1"/>
  <c r="AJ212" i="13"/>
  <c r="H332" i="13"/>
  <c r="AM59" i="13"/>
  <c r="H68" i="13"/>
  <c r="H310" i="13"/>
  <c r="AM301" i="13"/>
  <c r="H260" i="13"/>
  <c r="AM251" i="13"/>
  <c r="H204" i="13"/>
  <c r="AM195" i="13"/>
  <c r="AM111" i="13"/>
  <c r="H227" i="13"/>
  <c r="AM218" i="13"/>
  <c r="H153" i="13"/>
  <c r="AM144" i="13"/>
  <c r="H97" i="13"/>
  <c r="AM88" i="13"/>
  <c r="AM85" i="13"/>
  <c r="AM90" i="13" s="1"/>
  <c r="H46" i="13"/>
  <c r="AM37" i="13"/>
  <c r="AK275" i="13"/>
  <c r="AK266" i="13"/>
  <c r="V267" i="13" s="1"/>
  <c r="V268" i="13" s="1"/>
  <c r="H272" i="13"/>
  <c r="H237" i="13" s="1"/>
  <c r="AM30" i="13"/>
  <c r="AM31" i="13" s="1"/>
  <c r="AM32" i="13" s="1"/>
  <c r="AL272" i="13"/>
  <c r="AL265" i="13" s="1"/>
  <c r="AL270" i="13" s="1"/>
  <c r="AL275" i="13" s="1"/>
  <c r="AK48" i="9"/>
  <c r="AF53" i="13"/>
  <c r="AF54" i="13" s="1"/>
  <c r="K53" i="13"/>
  <c r="K54" i="13" s="1"/>
  <c r="N53" i="13"/>
  <c r="N54" i="13" s="1"/>
  <c r="Z53" i="13"/>
  <c r="Z54" i="13" s="1"/>
  <c r="R53" i="13"/>
  <c r="R54" i="13" s="1"/>
  <c r="Q53" i="13"/>
  <c r="Q54" i="13" s="1"/>
  <c r="AM137" i="13"/>
  <c r="AM138" i="13" s="1"/>
  <c r="AM139" i="13" s="1"/>
  <c r="AM248" i="13"/>
  <c r="AM253" i="13" s="1"/>
  <c r="AM294" i="13"/>
  <c r="AM295" i="13" s="1"/>
  <c r="AM296" i="13" s="1"/>
  <c r="AM192" i="13"/>
  <c r="AM197" i="13" s="1"/>
  <c r="AH53" i="13"/>
  <c r="AH54" i="13" s="1"/>
  <c r="AL166" i="13"/>
  <c r="AL159" i="13" s="1"/>
  <c r="AL160" i="13" s="1"/>
  <c r="AK41" i="9"/>
  <c r="H166" i="13"/>
  <c r="H130" i="13" s="1"/>
  <c r="J53" i="13"/>
  <c r="J54" i="13" s="1"/>
  <c r="J55" i="13" s="1"/>
  <c r="J60" i="13" s="1" a="1"/>
  <c r="J60" i="13" s="1"/>
  <c r="J62" i="13" s="1"/>
  <c r="P53" i="13"/>
  <c r="P54" i="13" s="1"/>
  <c r="AJ53" i="13"/>
  <c r="AJ54" i="13" s="1"/>
  <c r="AE53" i="13"/>
  <c r="AE54" i="13" s="1"/>
  <c r="AC53" i="13"/>
  <c r="AC54" i="13" s="1"/>
  <c r="T53" i="13"/>
  <c r="T54" i="13" s="1"/>
  <c r="AB53" i="13"/>
  <c r="AB54" i="13" s="1"/>
  <c r="W53" i="13"/>
  <c r="W54" i="13" s="1"/>
  <c r="O53" i="13"/>
  <c r="O54" i="13" s="1"/>
  <c r="AD53" i="13"/>
  <c r="AD54" i="13" s="1"/>
  <c r="S53" i="13"/>
  <c r="S54" i="13" s="1"/>
  <c r="X53" i="13"/>
  <c r="X54" i="13" s="1"/>
  <c r="V53" i="13"/>
  <c r="V54" i="13" s="1"/>
  <c r="AK53" i="13"/>
  <c r="AK54" i="13" s="1"/>
  <c r="AG53" i="13"/>
  <c r="AG54" i="13" s="1"/>
  <c r="L53" i="13"/>
  <c r="L54" i="13" s="1"/>
  <c r="Y53" i="13"/>
  <c r="Y54" i="13" s="1"/>
  <c r="AA53" i="13"/>
  <c r="AA54" i="13" s="1"/>
  <c r="AI53" i="13"/>
  <c r="AI54" i="13" s="1"/>
  <c r="U53" i="13"/>
  <c r="U54" i="13" s="1"/>
  <c r="AL56" i="13"/>
  <c r="AL61" i="13" s="1"/>
  <c r="AL52" i="13"/>
  <c r="AL53" i="13" s="1"/>
  <c r="AL54" i="13" s="1"/>
  <c r="AM58" i="13"/>
  <c r="AM51" i="13" s="1"/>
  <c r="AK160" i="13"/>
  <c r="AK164" i="13"/>
  <c r="AK169" i="13" s="1"/>
  <c r="AJ213" i="13" l="1"/>
  <c r="AI212" i="13"/>
  <c r="AF246" i="13"/>
  <c r="AE245" i="13"/>
  <c r="AD296" i="13"/>
  <c r="AC295" i="13"/>
  <c r="AG318" i="13"/>
  <c r="AF317" i="13"/>
  <c r="AG139" i="13"/>
  <c r="AF138" i="13"/>
  <c r="AG190" i="13"/>
  <c r="AF189" i="13"/>
  <c r="AH32" i="13"/>
  <c r="AG31" i="13"/>
  <c r="AH83" i="13"/>
  <c r="AG82" i="13"/>
  <c r="AF106" i="13"/>
  <c r="AE105" i="13"/>
  <c r="AM166" i="13"/>
  <c r="AM159" i="13" s="1"/>
  <c r="AM160" i="13" s="1"/>
  <c r="AM161" i="13" s="1"/>
  <c r="AM162" i="13" s="1"/>
  <c r="AM174" i="13"/>
  <c r="AM176" i="13" s="1"/>
  <c r="AM272" i="13"/>
  <c r="AM265" i="13" s="1"/>
  <c r="AM266" i="13" s="1"/>
  <c r="AM267" i="13" s="1"/>
  <c r="AM268" i="13" s="1"/>
  <c r="AM280" i="13"/>
  <c r="AM282" i="13" s="1"/>
  <c r="Q267" i="13"/>
  <c r="Q268" i="13" s="1"/>
  <c r="W267" i="13"/>
  <c r="W268" i="13" s="1"/>
  <c r="AJ267" i="13"/>
  <c r="AJ268" i="13" s="1"/>
  <c r="J267" i="13"/>
  <c r="J268" i="13" s="1"/>
  <c r="J269" i="13" s="1"/>
  <c r="J274" i="13" s="1" a="1"/>
  <c r="J274" i="13" s="1"/>
  <c r="J276" i="13" s="1"/>
  <c r="AB267" i="13"/>
  <c r="AB268" i="13" s="1"/>
  <c r="AG267" i="13"/>
  <c r="AG268" i="13" s="1"/>
  <c r="T267" i="13"/>
  <c r="T268" i="13" s="1"/>
  <c r="R267" i="13"/>
  <c r="R268" i="13" s="1"/>
  <c r="AF267" i="13"/>
  <c r="AF268" i="13" s="1"/>
  <c r="Y267" i="13"/>
  <c r="Y268" i="13" s="1"/>
  <c r="AI267" i="13"/>
  <c r="AI268" i="13" s="1"/>
  <c r="N267" i="13"/>
  <c r="N268" i="13" s="1"/>
  <c r="AA267" i="13"/>
  <c r="AA268" i="13" s="1"/>
  <c r="M267" i="13"/>
  <c r="M268" i="13" s="1"/>
  <c r="O267" i="13"/>
  <c r="O268" i="13" s="1"/>
  <c r="AK267" i="13"/>
  <c r="AK268" i="13" s="1"/>
  <c r="K267" i="13"/>
  <c r="K268" i="13" s="1"/>
  <c r="U267" i="13"/>
  <c r="U268" i="13" s="1"/>
  <c r="Z267" i="13"/>
  <c r="Z268" i="13" s="1"/>
  <c r="AD267" i="13"/>
  <c r="AD268" i="13" s="1"/>
  <c r="L267" i="13"/>
  <c r="L268" i="13" s="1"/>
  <c r="AH267" i="13"/>
  <c r="AH268" i="13" s="1"/>
  <c r="AC267" i="13"/>
  <c r="AC268" i="13" s="1"/>
  <c r="AE267" i="13"/>
  <c r="AE268" i="13" s="1"/>
  <c r="P267" i="13"/>
  <c r="P268" i="13" s="1"/>
  <c r="S267" i="13"/>
  <c r="S268" i="13" s="1"/>
  <c r="X267" i="13"/>
  <c r="X268" i="13" s="1"/>
  <c r="AL266" i="13"/>
  <c r="AL267" i="13" s="1"/>
  <c r="AL268" i="13" s="1"/>
  <c r="AL164" i="13"/>
  <c r="AL169" i="13" s="1"/>
  <c r="L161" i="13"/>
  <c r="L162" i="13" s="1"/>
  <c r="Y161" i="13"/>
  <c r="Y162" i="13" s="1"/>
  <c r="W161" i="13"/>
  <c r="W162" i="13" s="1"/>
  <c r="P161" i="13"/>
  <c r="P162" i="13" s="1"/>
  <c r="AF161" i="13"/>
  <c r="AF162" i="13" s="1"/>
  <c r="Q161" i="13"/>
  <c r="Q162" i="13" s="1"/>
  <c r="AG161" i="13"/>
  <c r="AG162" i="13" s="1"/>
  <c r="S161" i="13"/>
  <c r="S162" i="13" s="1"/>
  <c r="AE161" i="13"/>
  <c r="AE162" i="13" s="1"/>
  <c r="O161" i="13"/>
  <c r="O162" i="13" s="1"/>
  <c r="AJ161" i="13"/>
  <c r="AJ162" i="13" s="1"/>
  <c r="AH161" i="13"/>
  <c r="AH162" i="13" s="1"/>
  <c r="M161" i="13"/>
  <c r="M162" i="13" s="1"/>
  <c r="AI161" i="13"/>
  <c r="AI162" i="13" s="1"/>
  <c r="V161" i="13"/>
  <c r="V162" i="13" s="1"/>
  <c r="T161" i="13"/>
  <c r="T162" i="13" s="1"/>
  <c r="AC161" i="13"/>
  <c r="AC162" i="13" s="1"/>
  <c r="J161" i="13"/>
  <c r="J162" i="13" s="1"/>
  <c r="J163" i="13" s="1"/>
  <c r="J168" i="13" s="1" a="1"/>
  <c r="J168" i="13" s="1"/>
  <c r="J170" i="13" s="1"/>
  <c r="AL161" i="13"/>
  <c r="AL162" i="13" s="1"/>
  <c r="AK161" i="13"/>
  <c r="AK162" i="13" s="1"/>
  <c r="N161" i="13"/>
  <c r="N162" i="13" s="1"/>
  <c r="R161" i="13"/>
  <c r="R162" i="13" s="1"/>
  <c r="X161" i="13"/>
  <c r="X162" i="13" s="1"/>
  <c r="AA161" i="13"/>
  <c r="AA162" i="13" s="1"/>
  <c r="Z161" i="13"/>
  <c r="Z162" i="13" s="1"/>
  <c r="U161" i="13"/>
  <c r="U162" i="13" s="1"/>
  <c r="K161" i="13"/>
  <c r="K162" i="13" s="1"/>
  <c r="AD161" i="13"/>
  <c r="AD162" i="13" s="1"/>
  <c r="AB161" i="13"/>
  <c r="AB162" i="13" s="1"/>
  <c r="AM56" i="13"/>
  <c r="AM61" i="13" s="1"/>
  <c r="AM52" i="13"/>
  <c r="AM53" i="13" s="1"/>
  <c r="AM54" i="13" s="1"/>
  <c r="K55" i="13"/>
  <c r="K60" i="13" s="1" a="1"/>
  <c r="K60" i="13" s="1"/>
  <c r="K62" i="13" s="1"/>
  <c r="AI213" i="13" l="1"/>
  <c r="AH212" i="13"/>
  <c r="AC296" i="13"/>
  <c r="AB295" i="13"/>
  <c r="AE246" i="13"/>
  <c r="AD245" i="13"/>
  <c r="AF318" i="13"/>
  <c r="AE317" i="13"/>
  <c r="AF190" i="13"/>
  <c r="AE189" i="13"/>
  <c r="AF139" i="13"/>
  <c r="AE138" i="13"/>
  <c r="AE106" i="13"/>
  <c r="AD105" i="13"/>
  <c r="AG83" i="13"/>
  <c r="AF82" i="13"/>
  <c r="AG32" i="13"/>
  <c r="AF31" i="13"/>
  <c r="AM164" i="13"/>
  <c r="AM169" i="13" s="1"/>
  <c r="AM270" i="13"/>
  <c r="AM275" i="13" s="1"/>
  <c r="H176" i="13"/>
  <c r="AM167" i="13"/>
  <c r="H282" i="13"/>
  <c r="AM273" i="13"/>
  <c r="K269" i="13"/>
  <c r="L269" i="13" s="1"/>
  <c r="K163" i="13"/>
  <c r="K168" i="13" s="1" a="1"/>
  <c r="K168" i="13" s="1"/>
  <c r="K170" i="13" s="1"/>
  <c r="L55" i="13"/>
  <c r="L60" i="13" s="1" a="1"/>
  <c r="L60" i="13" s="1"/>
  <c r="L62" i="13" s="1"/>
  <c r="AH213" i="13" l="1"/>
  <c r="AG212" i="13"/>
  <c r="AB296" i="13"/>
  <c r="AA295" i="13"/>
  <c r="AD246" i="13"/>
  <c r="AC245" i="13"/>
  <c r="AE318" i="13"/>
  <c r="AD317" i="13"/>
  <c r="AE139" i="13"/>
  <c r="AD138" i="13"/>
  <c r="AE190" i="13"/>
  <c r="AD189" i="13"/>
  <c r="AF83" i="13"/>
  <c r="AE82" i="13"/>
  <c r="AF32" i="13"/>
  <c r="AE31" i="13"/>
  <c r="AD106" i="13"/>
  <c r="AC105" i="13"/>
  <c r="K274" i="13" a="1"/>
  <c r="K274" i="13" s="1"/>
  <c r="K276" i="13" s="1"/>
  <c r="M55" i="13"/>
  <c r="M60" i="13" s="1" a="1"/>
  <c r="M60" i="13" s="1"/>
  <c r="M62" i="13" s="1"/>
  <c r="L163" i="13"/>
  <c r="M163" i="13" s="1"/>
  <c r="L274" i="13" a="1"/>
  <c r="L274" i="13" s="1"/>
  <c r="L276" i="13" s="1"/>
  <c r="M269" i="13"/>
  <c r="AG213" i="13" l="1"/>
  <c r="AF212" i="13"/>
  <c r="AC246" i="13"/>
  <c r="AB245" i="13"/>
  <c r="AA296" i="13"/>
  <c r="Z295" i="13"/>
  <c r="AD318" i="13"/>
  <c r="AC317" i="13"/>
  <c r="AD190" i="13"/>
  <c r="AC189" i="13"/>
  <c r="AD139" i="13"/>
  <c r="AC138" i="13"/>
  <c r="AC106" i="13"/>
  <c r="AB105" i="13"/>
  <c r="AE32" i="13"/>
  <c r="AD31" i="13"/>
  <c r="AE83" i="13"/>
  <c r="AD82" i="13"/>
  <c r="L168" i="13" a="1"/>
  <c r="L168" i="13" s="1"/>
  <c r="L170" i="13" s="1"/>
  <c r="N55" i="13"/>
  <c r="N60" i="13" s="1" a="1"/>
  <c r="N60" i="13" s="1"/>
  <c r="N62" i="13" s="1"/>
  <c r="M274" i="13" a="1"/>
  <c r="M274" i="13" s="1"/>
  <c r="M276" i="13" s="1"/>
  <c r="N269" i="13"/>
  <c r="M168" i="13" a="1"/>
  <c r="M168" i="13" s="1"/>
  <c r="M170" i="13" s="1"/>
  <c r="N163" i="13"/>
  <c r="AF213" i="13" l="1"/>
  <c r="AE212" i="13"/>
  <c r="Z296" i="13"/>
  <c r="Y295" i="13"/>
  <c r="AB246" i="13"/>
  <c r="AA245" i="13"/>
  <c r="AC318" i="13"/>
  <c r="AB317" i="13"/>
  <c r="AC139" i="13"/>
  <c r="AB138" i="13"/>
  <c r="AC190" i="13"/>
  <c r="AB189" i="13"/>
  <c r="AD83" i="13"/>
  <c r="AC82" i="13"/>
  <c r="AD32" i="13"/>
  <c r="AC31" i="13"/>
  <c r="AB106" i="13"/>
  <c r="AA105" i="13"/>
  <c r="O55" i="13"/>
  <c r="O60" i="13" s="1" a="1"/>
  <c r="O60" i="13" s="1"/>
  <c r="O62" i="13" s="1"/>
  <c r="N274" i="13" a="1"/>
  <c r="N274" i="13" s="1"/>
  <c r="N276" i="13" s="1"/>
  <c r="O269" i="13"/>
  <c r="N168" i="13" a="1"/>
  <c r="N168" i="13" s="1"/>
  <c r="N170" i="13" s="1"/>
  <c r="O163" i="13"/>
  <c r="AE213" i="13" l="1"/>
  <c r="AD212" i="13"/>
  <c r="AA246" i="13"/>
  <c r="Z245" i="13"/>
  <c r="Y296" i="13"/>
  <c r="X295" i="13"/>
  <c r="AB318" i="13"/>
  <c r="AA317" i="13"/>
  <c r="AB190" i="13"/>
  <c r="AA189" i="13"/>
  <c r="AB139" i="13"/>
  <c r="AA138" i="13"/>
  <c r="AA106" i="13"/>
  <c r="Z105" i="13"/>
  <c r="AC32" i="13"/>
  <c r="AB31" i="13"/>
  <c r="AC83" i="13"/>
  <c r="AB82" i="13"/>
  <c r="P55" i="13"/>
  <c r="P60" i="13" s="1" a="1"/>
  <c r="P60" i="13" s="1"/>
  <c r="P62" i="13" s="1"/>
  <c r="O274" i="13" a="1"/>
  <c r="O274" i="13" s="1"/>
  <c r="O276" i="13" s="1"/>
  <c r="P269" i="13"/>
  <c r="O168" i="13" a="1"/>
  <c r="O168" i="13" s="1"/>
  <c r="O170" i="13" s="1"/>
  <c r="P163" i="13"/>
  <c r="AD213" i="13" l="1"/>
  <c r="AC212" i="13"/>
  <c r="W295" i="13"/>
  <c r="X296" i="13"/>
  <c r="Z246" i="13"/>
  <c r="Y245" i="13"/>
  <c r="AA318" i="13"/>
  <c r="Z317" i="13"/>
  <c r="AA139" i="13"/>
  <c r="Z138" i="13"/>
  <c r="AA190" i="13"/>
  <c r="Z189" i="13"/>
  <c r="AB83" i="13"/>
  <c r="AA82" i="13"/>
  <c r="AB32" i="13"/>
  <c r="AA31" i="13"/>
  <c r="Z106" i="13"/>
  <c r="Y105" i="13"/>
  <c r="Q55" i="13"/>
  <c r="Q60" i="13" s="1" a="1"/>
  <c r="Q60" i="13" s="1"/>
  <c r="Q62" i="13" s="1"/>
  <c r="P274" i="13" a="1"/>
  <c r="P274" i="13" s="1"/>
  <c r="P276" i="13" s="1"/>
  <c r="Q269" i="13"/>
  <c r="P168" i="13" a="1"/>
  <c r="P168" i="13" s="1"/>
  <c r="P170" i="13" s="1"/>
  <c r="Q163" i="13"/>
  <c r="AC213" i="13" l="1"/>
  <c r="AB212" i="13"/>
  <c r="Y246" i="13"/>
  <c r="X245" i="13"/>
  <c r="V295" i="13"/>
  <c r="W296" i="13"/>
  <c r="Z318" i="13"/>
  <c r="Y317" i="13"/>
  <c r="Z190" i="13"/>
  <c r="Y189" i="13"/>
  <c r="Z139" i="13"/>
  <c r="Y138" i="13"/>
  <c r="AA32" i="13"/>
  <c r="Z31" i="13"/>
  <c r="Y106" i="13"/>
  <c r="X105" i="13"/>
  <c r="AA83" i="13"/>
  <c r="Z82" i="13"/>
  <c r="R55" i="13"/>
  <c r="R60" i="13" s="1" a="1"/>
  <c r="R60" i="13" s="1"/>
  <c r="R62" i="13" s="1"/>
  <c r="Q274" i="13" a="1"/>
  <c r="Q274" i="13" s="1"/>
  <c r="Q276" i="13" s="1"/>
  <c r="R269" i="13"/>
  <c r="Q168" i="13" a="1"/>
  <c r="Q168" i="13" s="1"/>
  <c r="Q170" i="13" s="1"/>
  <c r="R163" i="13"/>
  <c r="AB213" i="13" l="1"/>
  <c r="AA212" i="13"/>
  <c r="U295" i="13"/>
  <c r="V296" i="13"/>
  <c r="X246" i="13"/>
  <c r="W245" i="13"/>
  <c r="Y318" i="13"/>
  <c r="X317" i="13"/>
  <c r="Y139" i="13"/>
  <c r="X138" i="13"/>
  <c r="Y190" i="13"/>
  <c r="X189" i="13"/>
  <c r="X106" i="13"/>
  <c r="W105" i="13"/>
  <c r="Z32" i="13"/>
  <c r="Y31" i="13"/>
  <c r="Z83" i="13"/>
  <c r="Y82" i="13"/>
  <c r="S55" i="13"/>
  <c r="S60" i="13" s="1" a="1"/>
  <c r="S60" i="13" s="1"/>
  <c r="S62" i="13" s="1"/>
  <c r="S269" i="13"/>
  <c r="R274" i="13" a="1"/>
  <c r="R274" i="13" s="1"/>
  <c r="R276" i="13" s="1"/>
  <c r="R168" i="13" a="1"/>
  <c r="R168" i="13" s="1"/>
  <c r="R170" i="13" s="1"/>
  <c r="S163" i="13"/>
  <c r="AA213" i="13" l="1"/>
  <c r="Z212" i="13"/>
  <c r="W246" i="13"/>
  <c r="V245" i="13"/>
  <c r="U296" i="13"/>
  <c r="T295" i="13"/>
  <c r="X318" i="13"/>
  <c r="W317" i="13"/>
  <c r="X190" i="13"/>
  <c r="W189" i="13"/>
  <c r="X139" i="13"/>
  <c r="W138" i="13"/>
  <c r="Y32" i="13"/>
  <c r="X31" i="13"/>
  <c r="Y83" i="13"/>
  <c r="X82" i="13"/>
  <c r="W106" i="13"/>
  <c r="V105" i="13"/>
  <c r="T55" i="13"/>
  <c r="T60" i="13" s="1" a="1"/>
  <c r="T60" i="13" s="1"/>
  <c r="T62" i="13" s="1"/>
  <c r="S274" i="13" a="1"/>
  <c r="S274" i="13" s="1"/>
  <c r="S276" i="13" s="1"/>
  <c r="T269" i="13"/>
  <c r="S168" i="13" a="1"/>
  <c r="S168" i="13" s="1"/>
  <c r="S170" i="13" s="1"/>
  <c r="T163" i="13"/>
  <c r="Z213" i="13" l="1"/>
  <c r="Y212" i="13"/>
  <c r="U245" i="13"/>
  <c r="V246" i="13"/>
  <c r="T296" i="13"/>
  <c r="S295" i="13"/>
  <c r="W318" i="13"/>
  <c r="V317" i="13"/>
  <c r="W139" i="13"/>
  <c r="V138" i="13"/>
  <c r="W190" i="13"/>
  <c r="V189" i="13"/>
  <c r="X83" i="13"/>
  <c r="W82" i="13"/>
  <c r="X32" i="13"/>
  <c r="W31" i="13"/>
  <c r="V106" i="13"/>
  <c r="U105" i="13"/>
  <c r="U55" i="13"/>
  <c r="U60" i="13" s="1" a="1"/>
  <c r="U60" i="13" s="1"/>
  <c r="U62" i="13" s="1"/>
  <c r="T274" i="13" a="1"/>
  <c r="T274" i="13" s="1"/>
  <c r="T276" i="13" s="1"/>
  <c r="U269" i="13"/>
  <c r="T168" i="13" a="1"/>
  <c r="T168" i="13" s="1"/>
  <c r="T170" i="13" s="1"/>
  <c r="U163" i="13"/>
  <c r="Y213" i="13" l="1"/>
  <c r="X212" i="13"/>
  <c r="S296" i="13"/>
  <c r="R295" i="13"/>
  <c r="U246" i="13"/>
  <c r="T245" i="13"/>
  <c r="V318" i="13"/>
  <c r="U317" i="13"/>
  <c r="V190" i="13"/>
  <c r="U189" i="13"/>
  <c r="V139" i="13"/>
  <c r="U138" i="13"/>
  <c r="W32" i="13"/>
  <c r="V31" i="13"/>
  <c r="U106" i="13"/>
  <c r="T105" i="13"/>
  <c r="W83" i="13"/>
  <c r="V82" i="13"/>
  <c r="V55" i="13"/>
  <c r="V60" i="13" s="1" a="1"/>
  <c r="V60" i="13" s="1"/>
  <c r="V62" i="13" s="1"/>
  <c r="U274" i="13" a="1"/>
  <c r="U274" i="13" s="1"/>
  <c r="U276" i="13" s="1"/>
  <c r="V269" i="13"/>
  <c r="U168" i="13" a="1"/>
  <c r="U168" i="13" s="1"/>
  <c r="U170" i="13" s="1"/>
  <c r="V163" i="13"/>
  <c r="X213" i="13" l="1"/>
  <c r="W212" i="13"/>
  <c r="Q295" i="13"/>
  <c r="R296" i="13"/>
  <c r="T246" i="13"/>
  <c r="S245" i="13"/>
  <c r="U318" i="13"/>
  <c r="T317" i="13"/>
  <c r="U139" i="13"/>
  <c r="T138" i="13"/>
  <c r="U190" i="13"/>
  <c r="T189" i="13"/>
  <c r="V83" i="13"/>
  <c r="U82" i="13"/>
  <c r="T106" i="13"/>
  <c r="S105" i="13"/>
  <c r="V32" i="13"/>
  <c r="U31" i="13"/>
  <c r="W55" i="13"/>
  <c r="W60" i="13" s="1" a="1"/>
  <c r="W60" i="13" s="1"/>
  <c r="W62" i="13" s="1"/>
  <c r="V274" i="13" a="1"/>
  <c r="V274" i="13" s="1"/>
  <c r="V276" i="13" s="1"/>
  <c r="W269" i="13"/>
  <c r="V168" i="13" a="1"/>
  <c r="V168" i="13" s="1"/>
  <c r="V170" i="13" s="1"/>
  <c r="W163" i="13"/>
  <c r="V212" i="13" l="1"/>
  <c r="W213" i="13"/>
  <c r="R245" i="13"/>
  <c r="S246" i="13"/>
  <c r="Q296" i="13"/>
  <c r="P295" i="13"/>
  <c r="T318" i="13"/>
  <c r="S317" i="13"/>
  <c r="T190" i="13"/>
  <c r="S189" i="13"/>
  <c r="T139" i="13"/>
  <c r="S138" i="13"/>
  <c r="S106" i="13"/>
  <c r="R105" i="13"/>
  <c r="U83" i="13"/>
  <c r="T82" i="13"/>
  <c r="U32" i="13"/>
  <c r="T31" i="13"/>
  <c r="X55" i="13"/>
  <c r="X60" i="13" s="1" a="1"/>
  <c r="X60" i="13" s="1"/>
  <c r="X62" i="13" s="1"/>
  <c r="W274" i="13" a="1"/>
  <c r="W274" i="13" s="1"/>
  <c r="W276" i="13" s="1"/>
  <c r="X269" i="13"/>
  <c r="W168" i="13" a="1"/>
  <c r="W168" i="13" s="1"/>
  <c r="W170" i="13" s="1"/>
  <c r="X163" i="13"/>
  <c r="V213" i="13" l="1"/>
  <c r="U212" i="13"/>
  <c r="P296" i="13"/>
  <c r="O295" i="13"/>
  <c r="R246" i="13"/>
  <c r="Q245" i="13"/>
  <c r="R317" i="13"/>
  <c r="S318" i="13"/>
  <c r="S139" i="13"/>
  <c r="R138" i="13"/>
  <c r="S190" i="13"/>
  <c r="R189" i="13"/>
  <c r="S82" i="13"/>
  <c r="T83" i="13"/>
  <c r="T32" i="13"/>
  <c r="S31" i="13"/>
  <c r="R106" i="13"/>
  <c r="Q105" i="13"/>
  <c r="Y55" i="13"/>
  <c r="Y60" i="13" s="1" a="1"/>
  <c r="Y60" i="13" s="1"/>
  <c r="Y62" i="13" s="1"/>
  <c r="X274" i="13" a="1"/>
  <c r="X274" i="13" s="1"/>
  <c r="X276" i="13" s="1"/>
  <c r="Y269" i="13"/>
  <c r="X168" i="13" a="1"/>
  <c r="X168" i="13" s="1"/>
  <c r="X170" i="13" s="1"/>
  <c r="Y163" i="13"/>
  <c r="U213" i="13" l="1"/>
  <c r="T212" i="13"/>
  <c r="O296" i="13"/>
  <c r="N295" i="13"/>
  <c r="Q246" i="13"/>
  <c r="P245" i="13"/>
  <c r="Q317" i="13"/>
  <c r="R318" i="13"/>
  <c r="R190" i="13"/>
  <c r="Q189" i="13"/>
  <c r="R139" i="13"/>
  <c r="Q138" i="13"/>
  <c r="Q106" i="13"/>
  <c r="P105" i="13"/>
  <c r="R31" i="13"/>
  <c r="S32" i="13"/>
  <c r="S83" i="13"/>
  <c r="R82" i="13"/>
  <c r="Z55" i="13"/>
  <c r="Z60" i="13" s="1" a="1"/>
  <c r="Z60" i="13" s="1"/>
  <c r="Z62" i="13" s="1"/>
  <c r="Z269" i="13"/>
  <c r="Y274" i="13" a="1"/>
  <c r="Y274" i="13" s="1"/>
  <c r="Y276" i="13" s="1"/>
  <c r="Y168" i="13" a="1"/>
  <c r="Y168" i="13" s="1"/>
  <c r="Y170" i="13" s="1"/>
  <c r="Z163" i="13"/>
  <c r="T213" i="13" l="1"/>
  <c r="S212" i="13"/>
  <c r="P246" i="13"/>
  <c r="O245" i="13"/>
  <c r="M295" i="13"/>
  <c r="N296" i="13"/>
  <c r="Q318" i="13"/>
  <c r="P317" i="13"/>
  <c r="Q139" i="13"/>
  <c r="P138" i="13"/>
  <c r="Q190" i="13"/>
  <c r="P189" i="13"/>
  <c r="P106" i="13"/>
  <c r="O105" i="13"/>
  <c r="R83" i="13"/>
  <c r="Q82" i="13"/>
  <c r="R32" i="13"/>
  <c r="Q31" i="13"/>
  <c r="AA55" i="13"/>
  <c r="AA60" i="13" s="1" a="1"/>
  <c r="AA60" i="13" s="1"/>
  <c r="AA62" i="13" s="1"/>
  <c r="Z274" i="13" a="1"/>
  <c r="Z274" i="13" s="1"/>
  <c r="Z276" i="13" s="1"/>
  <c r="AA269" i="13"/>
  <c r="Z168" i="13" a="1"/>
  <c r="Z168" i="13" s="1"/>
  <c r="Z170" i="13" s="1"/>
  <c r="AA163" i="13"/>
  <c r="R212" i="13" l="1"/>
  <c r="S213" i="13"/>
  <c r="L295" i="13"/>
  <c r="M296" i="13"/>
  <c r="O246" i="13"/>
  <c r="N245" i="13"/>
  <c r="P318" i="13"/>
  <c r="O317" i="13"/>
  <c r="P190" i="13"/>
  <c r="O189" i="13"/>
  <c r="P139" i="13"/>
  <c r="O138" i="13"/>
  <c r="P31" i="13"/>
  <c r="Q32" i="13"/>
  <c r="Q83" i="13"/>
  <c r="P82" i="13"/>
  <c r="O106" i="13"/>
  <c r="N105" i="13"/>
  <c r="AB55" i="13"/>
  <c r="AB60" i="13" s="1" a="1"/>
  <c r="AB60" i="13" s="1"/>
  <c r="AB62" i="13" s="1"/>
  <c r="AA274" i="13" a="1"/>
  <c r="AA274" i="13" s="1"/>
  <c r="AA276" i="13" s="1"/>
  <c r="AB269" i="13"/>
  <c r="AA168" i="13" a="1"/>
  <c r="AA168" i="13" s="1"/>
  <c r="AA170" i="13" s="1"/>
  <c r="AB163" i="13"/>
  <c r="R213" i="13" l="1"/>
  <c r="Q212" i="13"/>
  <c r="M245" i="13"/>
  <c r="N246" i="13"/>
  <c r="K295" i="13"/>
  <c r="L296" i="13"/>
  <c r="O318" i="13"/>
  <c r="N317" i="13"/>
  <c r="O139" i="13"/>
  <c r="N138" i="13"/>
  <c r="O190" i="13"/>
  <c r="N189" i="13"/>
  <c r="P83" i="13"/>
  <c r="O82" i="13"/>
  <c r="N106" i="13"/>
  <c r="M105" i="13"/>
  <c r="P32" i="13"/>
  <c r="O31" i="13"/>
  <c r="AC55" i="13"/>
  <c r="AC60" i="13" s="1" a="1"/>
  <c r="AC60" i="13" s="1"/>
  <c r="AC62" i="13" s="1"/>
  <c r="AB274" i="13" a="1"/>
  <c r="AB274" i="13" s="1"/>
  <c r="AB276" i="13" s="1"/>
  <c r="AC269" i="13"/>
  <c r="AB168" i="13" a="1"/>
  <c r="AB168" i="13" s="1"/>
  <c r="AB170" i="13" s="1"/>
  <c r="AC163" i="13"/>
  <c r="P212" i="13" l="1"/>
  <c r="Q213" i="13"/>
  <c r="K296" i="13"/>
  <c r="J295" i="13"/>
  <c r="J296" i="13" s="1"/>
  <c r="J297" i="13" s="1"/>
  <c r="L245" i="13"/>
  <c r="M246" i="13"/>
  <c r="N318" i="13"/>
  <c r="M317" i="13"/>
  <c r="N190" i="13"/>
  <c r="M189" i="13"/>
  <c r="N139" i="13"/>
  <c r="M138" i="13"/>
  <c r="N31" i="13"/>
  <c r="O32" i="13"/>
  <c r="M106" i="13"/>
  <c r="L105" i="13"/>
  <c r="O83" i="13"/>
  <c r="N82" i="13"/>
  <c r="AD55" i="13"/>
  <c r="AD60" i="13" s="1" a="1"/>
  <c r="AD60" i="13" s="1"/>
  <c r="AD62" i="13" s="1"/>
  <c r="AC274" i="13" a="1"/>
  <c r="AC274" i="13" s="1"/>
  <c r="AC276" i="13" s="1"/>
  <c r="AD269" i="13"/>
  <c r="AC168" i="13" a="1"/>
  <c r="AC168" i="13" s="1"/>
  <c r="AC170" i="13" s="1"/>
  <c r="AD163" i="13"/>
  <c r="P213" i="13" l="1"/>
  <c r="O212" i="13"/>
  <c r="K245" i="13"/>
  <c r="L246" i="13"/>
  <c r="J302" i="13" a="1"/>
  <c r="J302" i="13" s="1"/>
  <c r="J304" i="13" s="1"/>
  <c r="K297" i="13"/>
  <c r="M318" i="13"/>
  <c r="L317" i="13"/>
  <c r="M139" i="13"/>
  <c r="L138" i="13"/>
  <c r="M190" i="13"/>
  <c r="L189" i="13"/>
  <c r="M82" i="13"/>
  <c r="N83" i="13"/>
  <c r="K105" i="13"/>
  <c r="L106" i="13"/>
  <c r="M31" i="13"/>
  <c r="N32" i="13"/>
  <c r="AE55" i="13"/>
  <c r="AE60" i="13" s="1" a="1"/>
  <c r="AE60" i="13" s="1"/>
  <c r="AE62" i="13" s="1"/>
  <c r="AD274" i="13" a="1"/>
  <c r="AD274" i="13" s="1"/>
  <c r="AD276" i="13" s="1"/>
  <c r="AE269" i="13"/>
  <c r="AD168" i="13" a="1"/>
  <c r="AD168" i="13" s="1"/>
  <c r="AD170" i="13" s="1"/>
  <c r="AE163" i="13"/>
  <c r="O213" i="13" l="1"/>
  <c r="N212" i="13"/>
  <c r="K302" i="13" a="1"/>
  <c r="K302" i="13" s="1"/>
  <c r="K304" i="13" s="1"/>
  <c r="L297" i="13"/>
  <c r="K246" i="13"/>
  <c r="J245" i="13"/>
  <c r="J246" i="13" s="1"/>
  <c r="J247" i="13" s="1"/>
  <c r="K317" i="13"/>
  <c r="L318" i="13"/>
  <c r="L190" i="13"/>
  <c r="K189" i="13"/>
  <c r="K138" i="13"/>
  <c r="L139" i="13"/>
  <c r="M32" i="13"/>
  <c r="L31" i="13"/>
  <c r="J105" i="13"/>
  <c r="J106" i="13" s="1"/>
  <c r="K106" i="13"/>
  <c r="L82" i="13"/>
  <c r="M83" i="13"/>
  <c r="AF55" i="13"/>
  <c r="AF60" i="13" s="1" a="1"/>
  <c r="AF60" i="13" s="1"/>
  <c r="AF62" i="13" s="1"/>
  <c r="AE274" i="13" a="1"/>
  <c r="AE274" i="13" s="1"/>
  <c r="AE276" i="13" s="1"/>
  <c r="AF269" i="13"/>
  <c r="AE168" i="13" a="1"/>
  <c r="AE168" i="13" s="1"/>
  <c r="AE170" i="13" s="1"/>
  <c r="AF163" i="13"/>
  <c r="N213" i="13" l="1"/>
  <c r="M212" i="13"/>
  <c r="J252" i="13" a="1"/>
  <c r="J252" i="13" s="1"/>
  <c r="J254" i="13" s="1"/>
  <c r="K247" i="13"/>
  <c r="L302" i="13" a="1"/>
  <c r="L302" i="13" s="1"/>
  <c r="L304" i="13" s="1"/>
  <c r="M297" i="13"/>
  <c r="J317" i="13"/>
  <c r="J318" i="13" s="1"/>
  <c r="K318" i="13"/>
  <c r="K139" i="13"/>
  <c r="J138" i="13"/>
  <c r="J139" i="13" s="1"/>
  <c r="K190" i="13"/>
  <c r="J189" i="13"/>
  <c r="J190" i="13" s="1"/>
  <c r="L83" i="13"/>
  <c r="K82" i="13"/>
  <c r="J107" i="13"/>
  <c r="J112" i="13" s="1" a="1"/>
  <c r="J112" i="13" s="1"/>
  <c r="L32" i="13"/>
  <c r="K31" i="13"/>
  <c r="AG55" i="13"/>
  <c r="AG60" i="13" s="1" a="1"/>
  <c r="AG60" i="13" s="1"/>
  <c r="AG62" i="13" s="1"/>
  <c r="AF274" i="13" a="1"/>
  <c r="AF274" i="13" s="1"/>
  <c r="AF276" i="13" s="1"/>
  <c r="AG269" i="13"/>
  <c r="AF168" i="13" a="1"/>
  <c r="AF168" i="13" s="1"/>
  <c r="AF170" i="13" s="1"/>
  <c r="AG163" i="13"/>
  <c r="L212" i="13" l="1"/>
  <c r="M213" i="13"/>
  <c r="M302" i="13" a="1"/>
  <c r="M302" i="13" s="1"/>
  <c r="M304" i="13" s="1"/>
  <c r="N297" i="13"/>
  <c r="K252" i="13" a="1"/>
  <c r="K252" i="13" s="1"/>
  <c r="K254" i="13" s="1"/>
  <c r="L247" i="13"/>
  <c r="K107" i="13"/>
  <c r="J319" i="13"/>
  <c r="J324" i="13" s="1" a="1"/>
  <c r="J324" i="13" s="1"/>
  <c r="J326" i="13" s="1"/>
  <c r="J191" i="13"/>
  <c r="J196" i="13" s="1" a="1"/>
  <c r="J196" i="13" s="1"/>
  <c r="J198" i="13" s="1"/>
  <c r="J140" i="13"/>
  <c r="J145" i="13" s="1" a="1"/>
  <c r="J145" i="13" s="1"/>
  <c r="J147" i="13" s="1"/>
  <c r="K32" i="13"/>
  <c r="J31" i="13"/>
  <c r="J32" i="13" s="1"/>
  <c r="K83" i="13"/>
  <c r="J82" i="13"/>
  <c r="J83" i="13" s="1"/>
  <c r="AH55" i="13"/>
  <c r="AI55" i="13" s="1"/>
  <c r="AH269" i="13"/>
  <c r="AG274" i="13" a="1"/>
  <c r="AG274" i="13" s="1"/>
  <c r="AG276" i="13" s="1"/>
  <c r="AG168" i="13" a="1"/>
  <c r="AG168" i="13" s="1"/>
  <c r="AG170" i="13" s="1"/>
  <c r="AH163" i="13"/>
  <c r="L213" i="13" l="1"/>
  <c r="K212" i="13"/>
  <c r="L252" i="13" a="1"/>
  <c r="L252" i="13" s="1"/>
  <c r="L254" i="13" s="1"/>
  <c r="M247" i="13"/>
  <c r="N302" i="13" a="1"/>
  <c r="N302" i="13" s="1"/>
  <c r="N304" i="13" s="1"/>
  <c r="O297" i="13"/>
  <c r="K112" i="13" a="1"/>
  <c r="K112" i="13" s="1"/>
  <c r="K114" i="13" s="1"/>
  <c r="L107" i="13"/>
  <c r="K319" i="13"/>
  <c r="K140" i="13"/>
  <c r="K145" i="13" s="1" a="1"/>
  <c r="K145" i="13" s="1"/>
  <c r="K147" i="13" s="1"/>
  <c r="K191" i="13"/>
  <c r="J84" i="13"/>
  <c r="J89" i="13" s="1" a="1"/>
  <c r="J89" i="13" s="1"/>
  <c r="J91" i="13" s="1"/>
  <c r="J33" i="13"/>
  <c r="J38" i="13" s="1" a="1"/>
  <c r="J38" i="13" s="1"/>
  <c r="J40" i="13" s="1"/>
  <c r="AH60" i="13" a="1"/>
  <c r="AH60" i="13" s="1"/>
  <c r="AH62" i="13" s="1"/>
  <c r="AI269" i="13"/>
  <c r="AH274" i="13" a="1"/>
  <c r="AH274" i="13" s="1"/>
  <c r="AH276" i="13" s="1"/>
  <c r="AH168" i="13" a="1"/>
  <c r="AH168" i="13" s="1"/>
  <c r="AH170" i="13" s="1"/>
  <c r="AI163" i="13"/>
  <c r="AI60" i="13" a="1"/>
  <c r="AI60" i="13" s="1"/>
  <c r="AI62" i="13" s="1"/>
  <c r="AJ55" i="13"/>
  <c r="K213" i="13" l="1"/>
  <c r="J212" i="13"/>
  <c r="J213" i="13" s="1"/>
  <c r="K84" i="13"/>
  <c r="K89" i="13" s="1" a="1"/>
  <c r="K89" i="13" s="1"/>
  <c r="K91" i="13" s="1"/>
  <c r="M252" i="13" a="1"/>
  <c r="M252" i="13" s="1"/>
  <c r="M254" i="13" s="1"/>
  <c r="N247" i="13"/>
  <c r="K33" i="13"/>
  <c r="P297" i="13"/>
  <c r="O302" i="13" a="1"/>
  <c r="O302" i="13" s="1"/>
  <c r="O304" i="13" s="1"/>
  <c r="K324" i="13" a="1"/>
  <c r="K324" i="13" s="1"/>
  <c r="K326" i="13" s="1"/>
  <c r="L319" i="13"/>
  <c r="L112" i="13" a="1"/>
  <c r="L112" i="13" s="1"/>
  <c r="L114" i="13" s="1"/>
  <c r="M107" i="13"/>
  <c r="K196" i="13" a="1"/>
  <c r="K196" i="13" s="1"/>
  <c r="K198" i="13" s="1"/>
  <c r="L191" i="13"/>
  <c r="L84" i="13"/>
  <c r="L140" i="13"/>
  <c r="L145" i="13" s="1" a="1"/>
  <c r="L145" i="13" s="1"/>
  <c r="L147" i="13" s="1"/>
  <c r="AI274" i="13" a="1"/>
  <c r="AI274" i="13" s="1"/>
  <c r="AI276" i="13" s="1"/>
  <c r="AJ269" i="13"/>
  <c r="AI168" i="13" a="1"/>
  <c r="AI168" i="13" s="1"/>
  <c r="AI170" i="13" s="1"/>
  <c r="AJ163" i="13"/>
  <c r="AJ60" i="13" a="1"/>
  <c r="AJ60" i="13" s="1"/>
  <c r="AJ62" i="13" s="1"/>
  <c r="AK55" i="13"/>
  <c r="J214" i="13" l="1"/>
  <c r="J219" i="13" s="1" a="1"/>
  <c r="J219" i="13" s="1"/>
  <c r="J221" i="13" s="1"/>
  <c r="K214" i="13"/>
  <c r="K219" i="13" s="1" a="1"/>
  <c r="K219" i="13" s="1"/>
  <c r="K221" i="13" s="1"/>
  <c r="N252" i="13" a="1"/>
  <c r="N252" i="13" s="1"/>
  <c r="N254" i="13" s="1"/>
  <c r="O247" i="13"/>
  <c r="Q297" i="13"/>
  <c r="P302" i="13" a="1"/>
  <c r="P302" i="13" s="1"/>
  <c r="P304" i="13" s="1"/>
  <c r="K38" i="13" a="1"/>
  <c r="K38" i="13" s="1"/>
  <c r="K40" i="13" s="1"/>
  <c r="L33" i="13"/>
  <c r="L324" i="13" a="1"/>
  <c r="L324" i="13" s="1"/>
  <c r="L326" i="13" s="1"/>
  <c r="M319" i="13"/>
  <c r="M112" i="13" a="1"/>
  <c r="M112" i="13" s="1"/>
  <c r="M114" i="13" s="1"/>
  <c r="N107" i="13"/>
  <c r="M140" i="13"/>
  <c r="M145" i="13" s="1" a="1"/>
  <c r="M145" i="13" s="1"/>
  <c r="M147" i="13" s="1"/>
  <c r="L89" i="13" a="1"/>
  <c r="L89" i="13" s="1"/>
  <c r="L91" i="13" s="1"/>
  <c r="M84" i="13"/>
  <c r="L196" i="13" a="1"/>
  <c r="L196" i="13" s="1"/>
  <c r="L198" i="13" s="1"/>
  <c r="M191" i="13"/>
  <c r="AJ274" i="13" a="1"/>
  <c r="AJ274" i="13" s="1"/>
  <c r="AJ276" i="13" s="1"/>
  <c r="AK269" i="13"/>
  <c r="AJ168" i="13" a="1"/>
  <c r="AJ168" i="13" s="1"/>
  <c r="AJ170" i="13" s="1"/>
  <c r="AK163" i="13"/>
  <c r="AK60" i="13" a="1"/>
  <c r="AK60" i="13" s="1"/>
  <c r="AK62" i="13" s="1"/>
  <c r="H62" i="13" s="1"/>
  <c r="AL55" i="13"/>
  <c r="L214" i="13" l="1"/>
  <c r="L219" i="13" s="1" a="1"/>
  <c r="L219" i="13" s="1"/>
  <c r="L221" i="13" s="1"/>
  <c r="R297" i="13"/>
  <c r="Q302" i="13" a="1"/>
  <c r="Q302" i="13" s="1"/>
  <c r="Q304" i="13" s="1"/>
  <c r="P247" i="13"/>
  <c r="O252" i="13" a="1"/>
  <c r="O252" i="13" s="1"/>
  <c r="O254" i="13" s="1"/>
  <c r="L38" i="13" a="1"/>
  <c r="L38" i="13" s="1"/>
  <c r="L40" i="13" s="1"/>
  <c r="M33" i="13"/>
  <c r="N140" i="13"/>
  <c r="O140" i="13" s="1"/>
  <c r="N112" i="13" a="1"/>
  <c r="N112" i="13" s="1"/>
  <c r="N114" i="13" s="1"/>
  <c r="O107" i="13"/>
  <c r="M324" i="13" a="1"/>
  <c r="M324" i="13" s="1"/>
  <c r="M326" i="13" s="1"/>
  <c r="N319" i="13"/>
  <c r="M89" i="13" a="1"/>
  <c r="M89" i="13" s="1"/>
  <c r="M91" i="13" s="1"/>
  <c r="N84" i="13"/>
  <c r="M196" i="13" a="1"/>
  <c r="M196" i="13" s="1"/>
  <c r="M198" i="13" s="1"/>
  <c r="N191" i="13"/>
  <c r="F61" i="13"/>
  <c r="E51" i="14" s="1"/>
  <c r="AL269" i="13"/>
  <c r="AK274" i="13" a="1"/>
  <c r="AK274" i="13" s="1"/>
  <c r="AK168" i="13" a="1"/>
  <c r="AK168" i="13" s="1"/>
  <c r="AL163" i="13"/>
  <c r="AL60" i="13" a="1"/>
  <c r="AL60" i="13" s="1"/>
  <c r="AL62" i="13" s="1"/>
  <c r="AM55" i="13"/>
  <c r="AM60" i="13" s="1" a="1"/>
  <c r="AM60" i="13" s="1"/>
  <c r="AM62" i="13" s="1"/>
  <c r="M214" i="13" l="1"/>
  <c r="M219" i="13" s="1" a="1"/>
  <c r="M219" i="13" s="1"/>
  <c r="M221" i="13" s="1"/>
  <c r="N214" i="13"/>
  <c r="N145" i="13" a="1"/>
  <c r="N145" i="13" s="1"/>
  <c r="N147" i="13" s="1"/>
  <c r="N33" i="13"/>
  <c r="M38" i="13" a="1"/>
  <c r="M38" i="13" s="1"/>
  <c r="M40" i="13" s="1"/>
  <c r="P252" i="13" a="1"/>
  <c r="P252" i="13" s="1"/>
  <c r="P254" i="13" s="1"/>
  <c r="Q247" i="13"/>
  <c r="R302" i="13" a="1"/>
  <c r="R302" i="13" s="1"/>
  <c r="R304" i="13" s="1"/>
  <c r="S297" i="13"/>
  <c r="P107" i="13"/>
  <c r="O112" i="13" a="1"/>
  <c r="O112" i="13" s="1"/>
  <c r="O114" i="13" s="1"/>
  <c r="N324" i="13" a="1"/>
  <c r="N324" i="13" s="1"/>
  <c r="N326" i="13" s="1"/>
  <c r="O319" i="13"/>
  <c r="N196" i="13" a="1"/>
  <c r="N196" i="13" s="1"/>
  <c r="N198" i="13" s="1"/>
  <c r="O191" i="13"/>
  <c r="N89" i="13" a="1"/>
  <c r="N89" i="13" s="1"/>
  <c r="N91" i="13" s="1"/>
  <c r="O84" i="13"/>
  <c r="O145" i="13" a="1"/>
  <c r="O145" i="13" s="1"/>
  <c r="O147" i="13" s="1"/>
  <c r="P140" i="13"/>
  <c r="AK276" i="13"/>
  <c r="H276" i="13" s="1"/>
  <c r="F275" i="13" s="1"/>
  <c r="E53" i="14" s="1"/>
  <c r="AK170" i="13"/>
  <c r="H170" i="13" s="1"/>
  <c r="F169" i="13" s="1"/>
  <c r="E52" i="14" s="1"/>
  <c r="AL274" i="13" a="1"/>
  <c r="AL274" i="13" s="1"/>
  <c r="AL276" i="13" s="1"/>
  <c r="AM269" i="13"/>
  <c r="AM274" i="13" s="1" a="1"/>
  <c r="AM274" i="13" s="1"/>
  <c r="AM276" i="13" s="1"/>
  <c r="AL168" i="13" a="1"/>
  <c r="AL168" i="13" s="1"/>
  <c r="AL170" i="13" s="1"/>
  <c r="AM163" i="13"/>
  <c r="AM168" i="13" s="1" a="1"/>
  <c r="AM168" i="13" s="1"/>
  <c r="AM170" i="13" s="1"/>
  <c r="N219" i="13" l="1" a="1"/>
  <c r="N219" i="13" s="1"/>
  <c r="N221" i="13" s="1"/>
  <c r="O214" i="13"/>
  <c r="Q252" i="13" a="1"/>
  <c r="Q252" i="13" s="1"/>
  <c r="Q254" i="13" s="1"/>
  <c r="R247" i="13"/>
  <c r="O33" i="13"/>
  <c r="N38" i="13" a="1"/>
  <c r="N38" i="13" s="1"/>
  <c r="N40" i="13" s="1"/>
  <c r="T297" i="13"/>
  <c r="S302" i="13" a="1"/>
  <c r="S302" i="13" s="1"/>
  <c r="S304" i="13" s="1"/>
  <c r="O324" i="13" a="1"/>
  <c r="O324" i="13" s="1"/>
  <c r="O326" i="13" s="1"/>
  <c r="P319" i="13"/>
  <c r="Q107" i="13"/>
  <c r="P112" i="13" a="1"/>
  <c r="P112" i="13" s="1"/>
  <c r="P114" i="13" s="1"/>
  <c r="O89" i="13" a="1"/>
  <c r="O89" i="13" s="1"/>
  <c r="O91" i="13" s="1"/>
  <c r="P84" i="13"/>
  <c r="O196" i="13" a="1"/>
  <c r="O196" i="13" s="1"/>
  <c r="O198" i="13" s="1"/>
  <c r="P191" i="13"/>
  <c r="P145" i="13" a="1"/>
  <c r="P145" i="13" s="1"/>
  <c r="P147" i="13" s="1"/>
  <c r="Q140" i="13"/>
  <c r="P214" i="13" l="1"/>
  <c r="O219" i="13" a="1"/>
  <c r="O219" i="13" s="1"/>
  <c r="O221" i="13" s="1"/>
  <c r="U297" i="13"/>
  <c r="T302" i="13" a="1"/>
  <c r="T302" i="13" s="1"/>
  <c r="T304" i="13" s="1"/>
  <c r="R252" i="13" a="1"/>
  <c r="R252" i="13" s="1"/>
  <c r="R254" i="13" s="1"/>
  <c r="S247" i="13"/>
  <c r="O38" i="13" a="1"/>
  <c r="O38" i="13" s="1"/>
  <c r="O40" i="13" s="1"/>
  <c r="P33" i="13"/>
  <c r="P324" i="13" a="1"/>
  <c r="P324" i="13" s="1"/>
  <c r="P326" i="13" s="1"/>
  <c r="Q319" i="13"/>
  <c r="R107" i="13"/>
  <c r="Q112" i="13" a="1"/>
  <c r="Q112" i="13" s="1"/>
  <c r="Q114" i="13" s="1"/>
  <c r="P196" i="13" a="1"/>
  <c r="P196" i="13" s="1"/>
  <c r="P198" i="13" s="1"/>
  <c r="Q191" i="13"/>
  <c r="Q84" i="13"/>
  <c r="P89" i="13" a="1"/>
  <c r="P89" i="13" s="1"/>
  <c r="P91" i="13" s="1"/>
  <c r="Q145" i="13" a="1"/>
  <c r="Q145" i="13" s="1"/>
  <c r="Q147" i="13" s="1"/>
  <c r="R140" i="13"/>
  <c r="P219" i="13" l="1" a="1"/>
  <c r="P219" i="13" s="1"/>
  <c r="P221" i="13" s="1"/>
  <c r="Q214" i="13"/>
  <c r="Q33" i="13"/>
  <c r="P38" i="13" a="1"/>
  <c r="P38" i="13" s="1"/>
  <c r="P40" i="13" s="1"/>
  <c r="S252" i="13" a="1"/>
  <c r="S252" i="13" s="1"/>
  <c r="S254" i="13" s="1"/>
  <c r="T247" i="13"/>
  <c r="U302" i="13" a="1"/>
  <c r="U302" i="13" s="1"/>
  <c r="U304" i="13" s="1"/>
  <c r="V297" i="13"/>
  <c r="R112" i="13" a="1"/>
  <c r="R112" i="13" s="1"/>
  <c r="R114" i="13" s="1"/>
  <c r="S107" i="13"/>
  <c r="Q324" i="13" a="1"/>
  <c r="Q324" i="13" s="1"/>
  <c r="Q326" i="13" s="1"/>
  <c r="R319" i="13"/>
  <c r="Q89" i="13" a="1"/>
  <c r="Q89" i="13" s="1"/>
  <c r="Q91" i="13" s="1"/>
  <c r="R84" i="13"/>
  <c r="R191" i="13"/>
  <c r="Q196" i="13" a="1"/>
  <c r="Q196" i="13" s="1"/>
  <c r="Q198" i="13" s="1"/>
  <c r="R145" i="13" a="1"/>
  <c r="R145" i="13" s="1"/>
  <c r="R147" i="13" s="1"/>
  <c r="S140" i="13"/>
  <c r="Q219" i="13" l="1" a="1"/>
  <c r="Q219" i="13" s="1"/>
  <c r="Q221" i="13" s="1"/>
  <c r="R214" i="13"/>
  <c r="T252" i="13" a="1"/>
  <c r="T252" i="13" s="1"/>
  <c r="T254" i="13" s="1"/>
  <c r="U247" i="13"/>
  <c r="W297" i="13"/>
  <c r="V302" i="13" a="1"/>
  <c r="V302" i="13" s="1"/>
  <c r="V304" i="13" s="1"/>
  <c r="Q38" i="13" a="1"/>
  <c r="Q38" i="13" s="1"/>
  <c r="Q40" i="13" s="1"/>
  <c r="R33" i="13"/>
  <c r="R324" i="13" a="1"/>
  <c r="R324" i="13" s="1"/>
  <c r="R326" i="13" s="1"/>
  <c r="S319" i="13"/>
  <c r="S112" i="13" a="1"/>
  <c r="S112" i="13" s="1"/>
  <c r="S114" i="13" s="1"/>
  <c r="T107" i="13"/>
  <c r="R196" i="13" a="1"/>
  <c r="R196" i="13" s="1"/>
  <c r="R198" i="13" s="1"/>
  <c r="S191" i="13"/>
  <c r="R89" i="13" a="1"/>
  <c r="R89" i="13" s="1"/>
  <c r="R91" i="13" s="1"/>
  <c r="S84" i="13"/>
  <c r="S145" i="13" a="1"/>
  <c r="S145" i="13" s="1"/>
  <c r="S147" i="13" s="1"/>
  <c r="T140" i="13"/>
  <c r="S214" i="13" l="1"/>
  <c r="R219" i="13" a="1"/>
  <c r="R219" i="13" s="1"/>
  <c r="R221" i="13" s="1"/>
  <c r="R38" i="13" a="1"/>
  <c r="R38" i="13" s="1"/>
  <c r="R40" i="13" s="1"/>
  <c r="S33" i="13"/>
  <c r="X297" i="13"/>
  <c r="W302" i="13" a="1"/>
  <c r="W302" i="13" s="1"/>
  <c r="W304" i="13" s="1"/>
  <c r="U252" i="13" a="1"/>
  <c r="U252" i="13" s="1"/>
  <c r="U254" i="13" s="1"/>
  <c r="V247" i="13"/>
  <c r="U107" i="13"/>
  <c r="T112" i="13" a="1"/>
  <c r="T112" i="13" s="1"/>
  <c r="T114" i="13" s="1"/>
  <c r="S324" i="13" a="1"/>
  <c r="S324" i="13" s="1"/>
  <c r="S326" i="13" s="1"/>
  <c r="T319" i="13"/>
  <c r="S196" i="13" a="1"/>
  <c r="S196" i="13" s="1"/>
  <c r="S198" i="13" s="1"/>
  <c r="T191" i="13"/>
  <c r="S89" i="13" a="1"/>
  <c r="S89" i="13" s="1"/>
  <c r="S91" i="13" s="1"/>
  <c r="T84" i="13"/>
  <c r="T145" i="13" a="1"/>
  <c r="T145" i="13" s="1"/>
  <c r="T147" i="13" s="1"/>
  <c r="U140" i="13"/>
  <c r="T214" i="13" l="1"/>
  <c r="S219" i="13" a="1"/>
  <c r="S219" i="13" s="1"/>
  <c r="S221" i="13" s="1"/>
  <c r="W247" i="13"/>
  <c r="V252" i="13" a="1"/>
  <c r="V252" i="13" s="1"/>
  <c r="V254" i="13" s="1"/>
  <c r="T33" i="13"/>
  <c r="S38" i="13" a="1"/>
  <c r="S38" i="13" s="1"/>
  <c r="S40" i="13" s="1"/>
  <c r="Y297" i="13"/>
  <c r="X302" i="13" a="1"/>
  <c r="X302" i="13" s="1"/>
  <c r="X304" i="13" s="1"/>
  <c r="T324" i="13" a="1"/>
  <c r="T324" i="13" s="1"/>
  <c r="T326" i="13" s="1"/>
  <c r="U319" i="13"/>
  <c r="V107" i="13"/>
  <c r="U112" i="13" a="1"/>
  <c r="U112" i="13" s="1"/>
  <c r="U114" i="13" s="1"/>
  <c r="U84" i="13"/>
  <c r="T89" i="13" a="1"/>
  <c r="T89" i="13" s="1"/>
  <c r="T91" i="13" s="1"/>
  <c r="T196" i="13" a="1"/>
  <c r="T196" i="13" s="1"/>
  <c r="T198" i="13" s="1"/>
  <c r="U191" i="13"/>
  <c r="U145" i="13" a="1"/>
  <c r="U145" i="13" s="1"/>
  <c r="U147" i="13" s="1"/>
  <c r="V140" i="13"/>
  <c r="U214" i="13" l="1"/>
  <c r="T219" i="13" a="1"/>
  <c r="T219" i="13" s="1"/>
  <c r="T221" i="13" s="1"/>
  <c r="Z297" i="13"/>
  <c r="Y302" i="13" a="1"/>
  <c r="Y302" i="13" s="1"/>
  <c r="Y304" i="13" s="1"/>
  <c r="U33" i="13"/>
  <c r="T38" i="13" a="1"/>
  <c r="T38" i="13" s="1"/>
  <c r="T40" i="13" s="1"/>
  <c r="W252" i="13" a="1"/>
  <c r="W252" i="13" s="1"/>
  <c r="W254" i="13" s="1"/>
  <c r="X247" i="13"/>
  <c r="V112" i="13" a="1"/>
  <c r="V112" i="13" s="1"/>
  <c r="V114" i="13" s="1"/>
  <c r="W107" i="13"/>
  <c r="V319" i="13"/>
  <c r="U324" i="13" a="1"/>
  <c r="U324" i="13" s="1"/>
  <c r="U326" i="13" s="1"/>
  <c r="U89" i="13" a="1"/>
  <c r="U89" i="13" s="1"/>
  <c r="U91" i="13" s="1"/>
  <c r="V84" i="13"/>
  <c r="U196" i="13" a="1"/>
  <c r="U196" i="13" s="1"/>
  <c r="U198" i="13" s="1"/>
  <c r="V191" i="13"/>
  <c r="V145" i="13" a="1"/>
  <c r="V145" i="13" s="1"/>
  <c r="V147" i="13" s="1"/>
  <c r="W140" i="13"/>
  <c r="V214" i="13" l="1"/>
  <c r="U219" i="13" a="1"/>
  <c r="U219" i="13" s="1"/>
  <c r="U221" i="13" s="1"/>
  <c r="Y247" i="13"/>
  <c r="X252" i="13" a="1"/>
  <c r="X252" i="13" s="1"/>
  <c r="X254" i="13" s="1"/>
  <c r="U38" i="13" a="1"/>
  <c r="U38" i="13" s="1"/>
  <c r="U40" i="13" s="1"/>
  <c r="V33" i="13"/>
  <c r="AA297" i="13"/>
  <c r="Z302" i="13" a="1"/>
  <c r="Z302" i="13" s="1"/>
  <c r="Z304" i="13" s="1"/>
  <c r="W112" i="13" a="1"/>
  <c r="W112" i="13" s="1"/>
  <c r="W114" i="13" s="1"/>
  <c r="X107" i="13"/>
  <c r="V324" i="13" a="1"/>
  <c r="V324" i="13" s="1"/>
  <c r="V326" i="13" s="1"/>
  <c r="W319" i="13"/>
  <c r="V196" i="13" a="1"/>
  <c r="V196" i="13" s="1"/>
  <c r="V198" i="13" s="1"/>
  <c r="W191" i="13"/>
  <c r="V89" i="13" a="1"/>
  <c r="V89" i="13" s="1"/>
  <c r="V91" i="13" s="1"/>
  <c r="W84" i="13"/>
  <c r="W145" i="13" a="1"/>
  <c r="W145" i="13" s="1"/>
  <c r="W147" i="13" s="1"/>
  <c r="X140" i="13"/>
  <c r="V219" i="13" l="1" a="1"/>
  <c r="V219" i="13" s="1"/>
  <c r="V221" i="13" s="1"/>
  <c r="W214" i="13"/>
  <c r="AA302" i="13" a="1"/>
  <c r="AA302" i="13" s="1"/>
  <c r="AA304" i="13" s="1"/>
  <c r="AB297" i="13"/>
  <c r="V38" i="13" a="1"/>
  <c r="V38" i="13" s="1"/>
  <c r="V40" i="13" s="1"/>
  <c r="W33" i="13"/>
  <c r="Z247" i="13"/>
  <c r="Y252" i="13" a="1"/>
  <c r="Y252" i="13" s="1"/>
  <c r="Y254" i="13" s="1"/>
  <c r="W324" i="13" a="1"/>
  <c r="W324" i="13" s="1"/>
  <c r="W326" i="13" s="1"/>
  <c r="X319" i="13"/>
  <c r="X112" i="13" a="1"/>
  <c r="X112" i="13" s="1"/>
  <c r="X114" i="13" s="1"/>
  <c r="Y107" i="13"/>
  <c r="W89" i="13" a="1"/>
  <c r="W89" i="13" s="1"/>
  <c r="W91" i="13" s="1"/>
  <c r="X84" i="13"/>
  <c r="X191" i="13"/>
  <c r="W196" i="13" a="1"/>
  <c r="W196" i="13" s="1"/>
  <c r="W198" i="13" s="1"/>
  <c r="X145" i="13" a="1"/>
  <c r="X145" i="13" s="1"/>
  <c r="X147" i="13" s="1"/>
  <c r="Y140" i="13"/>
  <c r="J114" i="13"/>
  <c r="X214" i="13" l="1"/>
  <c r="W219" i="13" a="1"/>
  <c r="W219" i="13" s="1"/>
  <c r="W221" i="13" s="1"/>
  <c r="AA247" i="13"/>
  <c r="Z252" i="13" a="1"/>
  <c r="Z252" i="13" s="1"/>
  <c r="Z254" i="13" s="1"/>
  <c r="X33" i="13"/>
  <c r="W38" i="13" a="1"/>
  <c r="W38" i="13" s="1"/>
  <c r="W40" i="13" s="1"/>
  <c r="AB302" i="13" a="1"/>
  <c r="AB302" i="13" s="1"/>
  <c r="AB304" i="13" s="1"/>
  <c r="AC297" i="13"/>
  <c r="Y112" i="13" a="1"/>
  <c r="Y112" i="13" s="1"/>
  <c r="Y114" i="13" s="1"/>
  <c r="Z107" i="13"/>
  <c r="X324" i="13" a="1"/>
  <c r="X324" i="13" s="1"/>
  <c r="X326" i="13" s="1"/>
  <c r="Y319" i="13"/>
  <c r="X196" i="13" a="1"/>
  <c r="X196" i="13" s="1"/>
  <c r="X198" i="13" s="1"/>
  <c r="Y191" i="13"/>
  <c r="X89" i="13" a="1"/>
  <c r="X89" i="13" s="1"/>
  <c r="X91" i="13" s="1"/>
  <c r="Y84" i="13"/>
  <c r="Y145" i="13" a="1"/>
  <c r="Y145" i="13" s="1"/>
  <c r="Y147" i="13" s="1"/>
  <c r="Z140" i="13"/>
  <c r="Y214" i="13" l="1"/>
  <c r="X219" i="13" a="1"/>
  <c r="X219" i="13" s="1"/>
  <c r="X221" i="13" s="1"/>
  <c r="Y33" i="13"/>
  <c r="X38" i="13" a="1"/>
  <c r="X38" i="13" s="1"/>
  <c r="X40" i="13" s="1"/>
  <c r="AC302" i="13" a="1"/>
  <c r="AC302" i="13" s="1"/>
  <c r="AC304" i="13" s="1"/>
  <c r="AD297" i="13"/>
  <c r="AB247" i="13"/>
  <c r="AA252" i="13" a="1"/>
  <c r="AA252" i="13" s="1"/>
  <c r="AA254" i="13" s="1"/>
  <c r="Y324" i="13" a="1"/>
  <c r="Y324" i="13" s="1"/>
  <c r="Y326" i="13" s="1"/>
  <c r="Z319" i="13"/>
  <c r="AA107" i="13"/>
  <c r="Z112" i="13" a="1"/>
  <c r="Z112" i="13" s="1"/>
  <c r="Z114" i="13" s="1"/>
  <c r="Y89" i="13" a="1"/>
  <c r="Y89" i="13" s="1"/>
  <c r="Y91" i="13" s="1"/>
  <c r="Z84" i="13"/>
  <c r="Y196" i="13" a="1"/>
  <c r="Y196" i="13" s="1"/>
  <c r="Y198" i="13" s="1"/>
  <c r="Z191" i="13"/>
  <c r="Z145" i="13" a="1"/>
  <c r="Z145" i="13" s="1"/>
  <c r="Z147" i="13" s="1"/>
  <c r="AA140" i="13"/>
  <c r="Y219" i="13" l="1" a="1"/>
  <c r="Y219" i="13" s="1"/>
  <c r="Y221" i="13" s="1"/>
  <c r="Z214" i="13"/>
  <c r="AE297" i="13"/>
  <c r="AD302" i="13" a="1"/>
  <c r="AD302" i="13" s="1"/>
  <c r="AD304" i="13" s="1"/>
  <c r="AC247" i="13"/>
  <c r="AB252" i="13" a="1"/>
  <c r="AB252" i="13" s="1"/>
  <c r="AB254" i="13" s="1"/>
  <c r="Z33" i="13"/>
  <c r="Y38" i="13" a="1"/>
  <c r="Y38" i="13" s="1"/>
  <c r="Y40" i="13" s="1"/>
  <c r="AB107" i="13"/>
  <c r="AA112" i="13" a="1"/>
  <c r="AA112" i="13" s="1"/>
  <c r="AA114" i="13" s="1"/>
  <c r="AA319" i="13"/>
  <c r="Z324" i="13" a="1"/>
  <c r="Z324" i="13" s="1"/>
  <c r="Z326" i="13" s="1"/>
  <c r="Z196" i="13" a="1"/>
  <c r="Z196" i="13" s="1"/>
  <c r="Z198" i="13" s="1"/>
  <c r="AA191" i="13"/>
  <c r="Z89" i="13" a="1"/>
  <c r="Z89" i="13" s="1"/>
  <c r="Z91" i="13" s="1"/>
  <c r="AA84" i="13"/>
  <c r="AA145" i="13" a="1"/>
  <c r="AA145" i="13" s="1"/>
  <c r="AA147" i="13" s="1"/>
  <c r="AB140" i="13"/>
  <c r="AA214" i="13" l="1"/>
  <c r="Z219" i="13" a="1"/>
  <c r="Z219" i="13" s="1"/>
  <c r="Z221" i="13" s="1"/>
  <c r="Z38" i="13" a="1"/>
  <c r="Z38" i="13" s="1"/>
  <c r="Z40" i="13" s="1"/>
  <c r="AA33" i="13"/>
  <c r="AD247" i="13"/>
  <c r="AC252" i="13" a="1"/>
  <c r="AC252" i="13" s="1"/>
  <c r="AC254" i="13" s="1"/>
  <c r="AE302" i="13" a="1"/>
  <c r="AE302" i="13" s="1"/>
  <c r="AE304" i="13" s="1"/>
  <c r="AF297" i="13"/>
  <c r="AB319" i="13"/>
  <c r="AA324" i="13" a="1"/>
  <c r="AA324" i="13" s="1"/>
  <c r="AA326" i="13" s="1"/>
  <c r="AC107" i="13"/>
  <c r="AB112" i="13" a="1"/>
  <c r="AB112" i="13" s="1"/>
  <c r="AB114" i="13" s="1"/>
  <c r="AB84" i="13"/>
  <c r="AA89" i="13" a="1"/>
  <c r="AA89" i="13" s="1"/>
  <c r="AA91" i="13" s="1"/>
  <c r="AA196" i="13" a="1"/>
  <c r="AA196" i="13" s="1"/>
  <c r="AA198" i="13" s="1"/>
  <c r="AB191" i="13"/>
  <c r="AB145" i="13" a="1"/>
  <c r="AB145" i="13" s="1"/>
  <c r="AB147" i="13" s="1"/>
  <c r="AC140" i="13"/>
  <c r="AA219" i="13" l="1" a="1"/>
  <c r="AA219" i="13" s="1"/>
  <c r="AA221" i="13" s="1"/>
  <c r="AB214" i="13"/>
  <c r="AG297" i="13"/>
  <c r="AF302" i="13" a="1"/>
  <c r="AF302" i="13" s="1"/>
  <c r="AF304" i="13" s="1"/>
  <c r="AE247" i="13"/>
  <c r="AD252" i="13" a="1"/>
  <c r="AD252" i="13" s="1"/>
  <c r="AD254" i="13" s="1"/>
  <c r="AB33" i="13"/>
  <c r="AA38" i="13" a="1"/>
  <c r="AA38" i="13" s="1"/>
  <c r="AA40" i="13" s="1"/>
  <c r="AD107" i="13"/>
  <c r="AC112" i="13" a="1"/>
  <c r="AC112" i="13" s="1"/>
  <c r="AC114" i="13" s="1"/>
  <c r="AC319" i="13"/>
  <c r="AB324" i="13" a="1"/>
  <c r="AB324" i="13" s="1"/>
  <c r="AB326" i="13" s="1"/>
  <c r="AB196" i="13" a="1"/>
  <c r="AB196" i="13" s="1"/>
  <c r="AB198" i="13" s="1"/>
  <c r="AC191" i="13"/>
  <c r="AB89" i="13" a="1"/>
  <c r="AB89" i="13" s="1"/>
  <c r="AB91" i="13" s="1"/>
  <c r="AC84" i="13"/>
  <c r="AC145" i="13" a="1"/>
  <c r="AC145" i="13" s="1"/>
  <c r="AC147" i="13" s="1"/>
  <c r="AD140" i="13"/>
  <c r="AB219" i="13" l="1" a="1"/>
  <c r="AB219" i="13" s="1"/>
  <c r="AB221" i="13" s="1"/>
  <c r="AC214" i="13"/>
  <c r="AC33" i="13"/>
  <c r="AB38" i="13" a="1"/>
  <c r="AB38" i="13" s="1"/>
  <c r="AB40" i="13" s="1"/>
  <c r="AH297" i="13"/>
  <c r="AG302" i="13" a="1"/>
  <c r="AG302" i="13" s="1"/>
  <c r="AG304" i="13" s="1"/>
  <c r="AF247" i="13"/>
  <c r="AE252" i="13" a="1"/>
  <c r="AE252" i="13" s="1"/>
  <c r="AE254" i="13" s="1"/>
  <c r="AC324" i="13" a="1"/>
  <c r="AC324" i="13" s="1"/>
  <c r="AC326" i="13" s="1"/>
  <c r="AD319" i="13"/>
  <c r="AE107" i="13"/>
  <c r="AD112" i="13" a="1"/>
  <c r="AD112" i="13" s="1"/>
  <c r="AD114" i="13" s="1"/>
  <c r="AC196" i="13" a="1"/>
  <c r="AC196" i="13" s="1"/>
  <c r="AC198" i="13" s="1"/>
  <c r="AD191" i="13"/>
  <c r="AC89" i="13" a="1"/>
  <c r="AC89" i="13" s="1"/>
  <c r="AC91" i="13" s="1"/>
  <c r="AD84" i="13"/>
  <c r="AE140" i="13"/>
  <c r="AD145" i="13" a="1"/>
  <c r="AD145" i="13" s="1"/>
  <c r="AD147" i="13" s="1"/>
  <c r="AD214" i="13" l="1"/>
  <c r="AC219" i="13" a="1"/>
  <c r="AC219" i="13" s="1"/>
  <c r="AC221" i="13" s="1"/>
  <c r="AF252" i="13" a="1"/>
  <c r="AF252" i="13" s="1"/>
  <c r="AF254" i="13" s="1"/>
  <c r="AG247" i="13"/>
  <c r="AI297" i="13"/>
  <c r="AH302" i="13" a="1"/>
  <c r="AH302" i="13" s="1"/>
  <c r="AH304" i="13" s="1"/>
  <c r="AD33" i="13"/>
  <c r="AC38" i="13" a="1"/>
  <c r="AC38" i="13" s="1"/>
  <c r="AC40" i="13" s="1"/>
  <c r="AF107" i="13"/>
  <c r="AE112" i="13" a="1"/>
  <c r="AE112" i="13" s="1"/>
  <c r="AE114" i="13" s="1"/>
  <c r="AD324" i="13" a="1"/>
  <c r="AD324" i="13" s="1"/>
  <c r="AD326" i="13" s="1"/>
  <c r="AE319" i="13"/>
  <c r="AD89" i="13" a="1"/>
  <c r="AD89" i="13" s="1"/>
  <c r="AD91" i="13" s="1"/>
  <c r="AE84" i="13"/>
  <c r="AD196" i="13" a="1"/>
  <c r="AD196" i="13" s="1"/>
  <c r="AD198" i="13" s="1"/>
  <c r="AE191" i="13"/>
  <c r="AF140" i="13"/>
  <c r="AE145" i="13" a="1"/>
  <c r="AE145" i="13" s="1"/>
  <c r="AE147" i="13" s="1"/>
  <c r="AD219" i="13" l="1" a="1"/>
  <c r="AD219" i="13" s="1"/>
  <c r="AD221" i="13" s="1"/>
  <c r="AE214" i="13"/>
  <c r="AD38" i="13" a="1"/>
  <c r="AD38" i="13" s="1"/>
  <c r="AD40" i="13" s="1"/>
  <c r="AE33" i="13"/>
  <c r="AI302" i="13" a="1"/>
  <c r="AI302" i="13" s="1"/>
  <c r="AI304" i="13" s="1"/>
  <c r="AJ297" i="13"/>
  <c r="AG252" i="13" a="1"/>
  <c r="AG252" i="13" s="1"/>
  <c r="AG254" i="13" s="1"/>
  <c r="AH247" i="13"/>
  <c r="AE324" i="13" a="1"/>
  <c r="AE324" i="13" s="1"/>
  <c r="AE326" i="13" s="1"/>
  <c r="AF319" i="13"/>
  <c r="AF112" i="13" a="1"/>
  <c r="AF112" i="13" s="1"/>
  <c r="AF114" i="13" s="1"/>
  <c r="AG107" i="13"/>
  <c r="AF84" i="13"/>
  <c r="AE89" i="13" a="1"/>
  <c r="AE89" i="13" s="1"/>
  <c r="AE91" i="13" s="1"/>
  <c r="AF191" i="13"/>
  <c r="AE196" i="13" a="1"/>
  <c r="AE196" i="13" s="1"/>
  <c r="AE198" i="13" s="1"/>
  <c r="AF145" i="13" a="1"/>
  <c r="AF145" i="13" s="1"/>
  <c r="AF147" i="13" s="1"/>
  <c r="AG140" i="13"/>
  <c r="AE219" i="13" l="1" a="1"/>
  <c r="AE219" i="13" s="1"/>
  <c r="AE221" i="13" s="1"/>
  <c r="AF214" i="13"/>
  <c r="AI247" i="13"/>
  <c r="AH252" i="13" a="1"/>
  <c r="AH252" i="13" s="1"/>
  <c r="AH254" i="13" s="1"/>
  <c r="AJ302" i="13" a="1"/>
  <c r="AJ302" i="13" s="1"/>
  <c r="AJ304" i="13" s="1"/>
  <c r="AK297" i="13"/>
  <c r="AE38" i="13" a="1"/>
  <c r="AE38" i="13" s="1"/>
  <c r="AE40" i="13" s="1"/>
  <c r="AF33" i="13"/>
  <c r="AH107" i="13"/>
  <c r="AG112" i="13" a="1"/>
  <c r="AG112" i="13" s="1"/>
  <c r="AG114" i="13" s="1"/>
  <c r="AF324" i="13" a="1"/>
  <c r="AF324" i="13" s="1"/>
  <c r="AF326" i="13" s="1"/>
  <c r="AG319" i="13"/>
  <c r="AG191" i="13"/>
  <c r="AF196" i="13" a="1"/>
  <c r="AF196" i="13" s="1"/>
  <c r="AF198" i="13" s="1"/>
  <c r="AG84" i="13"/>
  <c r="AF89" i="13" a="1"/>
  <c r="AF89" i="13" s="1"/>
  <c r="AF91" i="13" s="1"/>
  <c r="AH140" i="13"/>
  <c r="AG145" i="13" a="1"/>
  <c r="AG145" i="13" s="1"/>
  <c r="AG147" i="13" s="1"/>
  <c r="AG214" i="13" l="1"/>
  <c r="AF219" i="13" a="1"/>
  <c r="AF219" i="13" s="1"/>
  <c r="AF221" i="13" s="1"/>
  <c r="AG33" i="13"/>
  <c r="AF38" i="13" a="1"/>
  <c r="AF38" i="13" s="1"/>
  <c r="AF40" i="13" s="1"/>
  <c r="AL297" i="13"/>
  <c r="AK302" i="13" a="1"/>
  <c r="AK302" i="13" s="1"/>
  <c r="AK304" i="13" s="1"/>
  <c r="H304" i="13" s="1"/>
  <c r="F303" i="13" s="1"/>
  <c r="AJ247" i="13"/>
  <c r="AI252" i="13" a="1"/>
  <c r="AI252" i="13" s="1"/>
  <c r="AI254" i="13" s="1"/>
  <c r="AG324" i="13" a="1"/>
  <c r="AG324" i="13" s="1"/>
  <c r="AG326" i="13" s="1"/>
  <c r="AH319" i="13"/>
  <c r="AI107" i="13"/>
  <c r="AH112" i="13" a="1"/>
  <c r="AH112" i="13" s="1"/>
  <c r="AH114" i="13" s="1"/>
  <c r="AH84" i="13"/>
  <c r="AG89" i="13" a="1"/>
  <c r="AG89" i="13" s="1"/>
  <c r="AG91" i="13" s="1"/>
  <c r="AG196" i="13" a="1"/>
  <c r="AG196" i="13" s="1"/>
  <c r="AG198" i="13" s="1"/>
  <c r="AH191" i="13"/>
  <c r="AH145" i="13" a="1"/>
  <c r="AH145" i="13" s="1"/>
  <c r="AH147" i="13" s="1"/>
  <c r="AI140" i="13"/>
  <c r="AG219" i="13" l="1" a="1"/>
  <c r="AG219" i="13" s="1"/>
  <c r="AG221" i="13" s="1"/>
  <c r="AH214" i="13"/>
  <c r="AK247" i="13"/>
  <c r="AJ252" i="13" a="1"/>
  <c r="AJ252" i="13" s="1"/>
  <c r="AJ254" i="13" s="1"/>
  <c r="AL302" i="13" a="1"/>
  <c r="AL302" i="13" s="1"/>
  <c r="AL304" i="13" s="1"/>
  <c r="AM297" i="13"/>
  <c r="AM302" i="13" s="1" a="1"/>
  <c r="AM302" i="13" s="1"/>
  <c r="AM304" i="13" s="1"/>
  <c r="AG38" i="13" a="1"/>
  <c r="AG38" i="13" s="1"/>
  <c r="AG40" i="13" s="1"/>
  <c r="AH33" i="13"/>
  <c r="AI112" i="13" a="1"/>
  <c r="AI112" i="13" s="1"/>
  <c r="AI114" i="13" s="1"/>
  <c r="AJ107" i="13"/>
  <c r="AH324" i="13" a="1"/>
  <c r="AH324" i="13" s="1"/>
  <c r="AH326" i="13" s="1"/>
  <c r="AI319" i="13"/>
  <c r="AI191" i="13"/>
  <c r="AH196" i="13" a="1"/>
  <c r="AH196" i="13" s="1"/>
  <c r="AH198" i="13" s="1"/>
  <c r="AI84" i="13"/>
  <c r="AH89" i="13" a="1"/>
  <c r="AH89" i="13" s="1"/>
  <c r="AH91" i="13" s="1"/>
  <c r="AI145" i="13" a="1"/>
  <c r="AI145" i="13" s="1"/>
  <c r="AI147" i="13" s="1"/>
  <c r="AJ140" i="13"/>
  <c r="AH219" i="13" l="1" a="1"/>
  <c r="AH219" i="13" s="1"/>
  <c r="AH221" i="13" s="1"/>
  <c r="AI214" i="13"/>
  <c r="AH38" i="13" a="1"/>
  <c r="AH38" i="13" s="1"/>
  <c r="AH40" i="13" s="1"/>
  <c r="AI33" i="13"/>
  <c r="AL247" i="13"/>
  <c r="AK252" i="13" a="1"/>
  <c r="AK252" i="13" s="1"/>
  <c r="AK254" i="13" s="1"/>
  <c r="H254" i="13" s="1"/>
  <c r="AI324" i="13" a="1"/>
  <c r="AI324" i="13" s="1"/>
  <c r="AI326" i="13" s="1"/>
  <c r="AJ319" i="13"/>
  <c r="AJ112" i="13" a="1"/>
  <c r="AJ112" i="13" s="1"/>
  <c r="AJ114" i="13" s="1"/>
  <c r="AK107" i="13"/>
  <c r="AJ84" i="13"/>
  <c r="AI89" i="13" a="1"/>
  <c r="AI89" i="13" s="1"/>
  <c r="AI91" i="13" s="1"/>
  <c r="AI196" i="13" a="1"/>
  <c r="AI196" i="13" s="1"/>
  <c r="AI198" i="13" s="1"/>
  <c r="AJ191" i="13"/>
  <c r="AK140" i="13"/>
  <c r="AJ145" i="13" a="1"/>
  <c r="AJ145" i="13" s="1"/>
  <c r="AJ147" i="13" s="1"/>
  <c r="AJ214" i="13" l="1"/>
  <c r="AI219" i="13" a="1"/>
  <c r="AI219" i="13" s="1"/>
  <c r="AI221" i="13" s="1"/>
  <c r="F253" i="13"/>
  <c r="F53" i="14" s="1"/>
  <c r="H236" i="13"/>
  <c r="H238" i="13" s="1"/>
  <c r="H232" i="13" s="1"/>
  <c r="H13" i="13" s="1"/>
  <c r="E34" i="14" s="1"/>
  <c r="AL252" i="13" a="1"/>
  <c r="AL252" i="13" s="1"/>
  <c r="AL254" i="13" s="1"/>
  <c r="AM247" i="13"/>
  <c r="AM252" i="13" s="1" a="1"/>
  <c r="AM252" i="13" s="1"/>
  <c r="AM254" i="13" s="1"/>
  <c r="AI38" i="13" a="1"/>
  <c r="AI38" i="13" s="1"/>
  <c r="AI40" i="13" s="1"/>
  <c r="AJ33" i="13"/>
  <c r="AL107" i="13"/>
  <c r="AK112" i="13" a="1"/>
  <c r="AK112" i="13" s="1"/>
  <c r="AK114" i="13" s="1"/>
  <c r="H114" i="13" s="1"/>
  <c r="F113" i="13" s="1"/>
  <c r="G51" i="14" s="1"/>
  <c r="AK319" i="13"/>
  <c r="AJ324" i="13" a="1"/>
  <c r="AJ324" i="13" s="1"/>
  <c r="AJ326" i="13" s="1"/>
  <c r="AJ196" i="13" a="1"/>
  <c r="AJ196" i="13" s="1"/>
  <c r="AJ198" i="13" s="1"/>
  <c r="AK191" i="13"/>
  <c r="AK84" i="13"/>
  <c r="AJ89" i="13" a="1"/>
  <c r="AJ89" i="13" s="1"/>
  <c r="AJ91" i="13" s="1"/>
  <c r="AK145" i="13" a="1"/>
  <c r="AK145" i="13" s="1"/>
  <c r="AK147" i="13" s="1"/>
  <c r="H147" i="13" s="1"/>
  <c r="AL140" i="13"/>
  <c r="AJ219" i="13" l="1" a="1"/>
  <c r="AJ219" i="13" s="1"/>
  <c r="AJ221" i="13" s="1"/>
  <c r="AK214" i="13"/>
  <c r="AJ38" i="13" a="1"/>
  <c r="AJ38" i="13" s="1"/>
  <c r="AJ40" i="13" s="1"/>
  <c r="AK33" i="13"/>
  <c r="AL319" i="13"/>
  <c r="AK324" i="13" a="1"/>
  <c r="AK324" i="13" s="1"/>
  <c r="AK326" i="13" s="1"/>
  <c r="H326" i="13" s="1"/>
  <c r="AM107" i="13"/>
  <c r="AM112" i="13" s="1" a="1"/>
  <c r="AM112" i="13" s="1"/>
  <c r="AM114" i="13" s="1"/>
  <c r="AL112" i="13" a="1"/>
  <c r="AL112" i="13" s="1"/>
  <c r="AL114" i="13" s="1"/>
  <c r="AL84" i="13"/>
  <c r="AK89" i="13" a="1"/>
  <c r="AK89" i="13" s="1"/>
  <c r="AK91" i="13" s="1"/>
  <c r="H91" i="13" s="1"/>
  <c r="AK196" i="13" a="1"/>
  <c r="AK196" i="13" s="1"/>
  <c r="AK198" i="13" s="1"/>
  <c r="H198" i="13" s="1"/>
  <c r="AL191" i="13"/>
  <c r="AL145" i="13" a="1"/>
  <c r="AL145" i="13" s="1"/>
  <c r="AL147" i="13" s="1"/>
  <c r="AM140" i="13"/>
  <c r="AM145" i="13" s="1" a="1"/>
  <c r="AM145" i="13" s="1"/>
  <c r="AM147" i="13" s="1"/>
  <c r="H129" i="13"/>
  <c r="H131" i="13" s="1"/>
  <c r="H125" i="13" s="1"/>
  <c r="H12" i="13" s="1"/>
  <c r="E33" i="14" s="1"/>
  <c r="F146" i="13"/>
  <c r="F52" i="14" s="1"/>
  <c r="AL214" i="13" l="1"/>
  <c r="AK219" i="13" a="1"/>
  <c r="AK219" i="13" s="1"/>
  <c r="AK221" i="13" s="1"/>
  <c r="H221" i="13" s="1"/>
  <c r="F220" i="13" s="1"/>
  <c r="G52" i="14" s="1"/>
  <c r="AL33" i="13"/>
  <c r="AK38" i="13" a="1"/>
  <c r="AK38" i="13" s="1"/>
  <c r="AK40" i="13" s="1"/>
  <c r="H40" i="13" s="1"/>
  <c r="F325" i="13"/>
  <c r="G53" i="14" s="1"/>
  <c r="H286" i="13"/>
  <c r="H288" i="13" s="1"/>
  <c r="I232" i="13" s="1"/>
  <c r="I13" i="13" s="1"/>
  <c r="F34" i="14" s="1"/>
  <c r="D34" i="14" s="1"/>
  <c r="AK27" i="17" s="1"/>
  <c r="AK29" i="17" s="1"/>
  <c r="AK35" i="17" s="1"/>
  <c r="AM319" i="13"/>
  <c r="AM324" i="13" s="1" a="1"/>
  <c r="AM324" i="13" s="1"/>
  <c r="AM326" i="13" s="1"/>
  <c r="AL324" i="13" a="1"/>
  <c r="AL324" i="13" s="1"/>
  <c r="AL326" i="13" s="1"/>
  <c r="AL196" i="13" a="1"/>
  <c r="AL196" i="13" s="1"/>
  <c r="AL198" i="13" s="1"/>
  <c r="AM191" i="13"/>
  <c r="AM196" i="13" s="1" a="1"/>
  <c r="AM196" i="13" s="1"/>
  <c r="AM198" i="13" s="1"/>
  <c r="F197" i="13"/>
  <c r="F90" i="13"/>
  <c r="H73" i="13"/>
  <c r="H75" i="13" s="1"/>
  <c r="I18" i="13" s="1"/>
  <c r="I11" i="13" s="1"/>
  <c r="F32" i="14" s="1"/>
  <c r="AL89" i="13" a="1"/>
  <c r="AL89" i="13" s="1"/>
  <c r="AL91" i="13" s="1"/>
  <c r="AM84" i="13"/>
  <c r="AM89" i="13" s="1" a="1"/>
  <c r="AM89" i="13" s="1"/>
  <c r="AM91" i="13" s="1"/>
  <c r="H180" i="13" l="1"/>
  <c r="H182" i="13" s="1"/>
  <c r="I125" i="13" s="1"/>
  <c r="I12" i="13" s="1"/>
  <c r="F33" i="14" s="1"/>
  <c r="D33" i="14" s="1"/>
  <c r="AK21" i="17" s="1"/>
  <c r="AK23" i="17" s="1"/>
  <c r="AK34" i="17" s="1"/>
  <c r="AL219" i="13" a="1"/>
  <c r="AL219" i="13" s="1"/>
  <c r="AL221" i="13" s="1"/>
  <c r="AM214" i="13"/>
  <c r="AM219" i="13" s="1" a="1"/>
  <c r="AM219" i="13" s="1"/>
  <c r="AM221" i="13" s="1"/>
  <c r="F39" i="13"/>
  <c r="F51" i="14" s="1"/>
  <c r="H22" i="13"/>
  <c r="H24" i="13" s="1"/>
  <c r="H18" i="13" s="1"/>
  <c r="H11" i="13" s="1"/>
  <c r="E32" i="14" s="1"/>
  <c r="E36" i="14" s="1"/>
  <c r="AM33" i="13"/>
  <c r="AM38" i="13" s="1" a="1"/>
  <c r="AM38" i="13" s="1"/>
  <c r="AM40" i="13" s="1"/>
  <c r="AL38" i="13" a="1"/>
  <c r="AL38" i="13" s="1"/>
  <c r="AL40" i="13" s="1"/>
  <c r="F36" i="14"/>
  <c r="H27" i="17"/>
  <c r="H29" i="17" s="1"/>
  <c r="H35" i="17" s="1"/>
  <c r="M27" i="17"/>
  <c r="M29" i="17" s="1"/>
  <c r="M35" i="17" s="1"/>
  <c r="N27" i="17"/>
  <c r="N29" i="17" s="1"/>
  <c r="N35" i="17" s="1"/>
  <c r="AA27" i="17"/>
  <c r="AA29" i="17" s="1"/>
  <c r="AA35" i="17" s="1"/>
  <c r="L27" i="17"/>
  <c r="L29" i="17" s="1"/>
  <c r="L35" i="17" s="1"/>
  <c r="AD27" i="17"/>
  <c r="AD29" i="17" s="1"/>
  <c r="AD35" i="17" s="1"/>
  <c r="W27" i="17"/>
  <c r="W29" i="17" s="1"/>
  <c r="W35" i="17" s="1"/>
  <c r="S27" i="17"/>
  <c r="S29" i="17" s="1"/>
  <c r="S35" i="17" s="1"/>
  <c r="AH27" i="17"/>
  <c r="AH29" i="17" s="1"/>
  <c r="AH35" i="17" s="1"/>
  <c r="Y27" i="17"/>
  <c r="Y29" i="17" s="1"/>
  <c r="Y35" i="17" s="1"/>
  <c r="P27" i="17"/>
  <c r="P29" i="17" s="1"/>
  <c r="P35" i="17" s="1"/>
  <c r="O27" i="17"/>
  <c r="O29" i="17" s="1"/>
  <c r="O35" i="17" s="1"/>
  <c r="Q27" i="17"/>
  <c r="Q29" i="17" s="1"/>
  <c r="Q35" i="17" s="1"/>
  <c r="AJ27" i="17"/>
  <c r="AJ29" i="17" s="1"/>
  <c r="AJ35" i="17" s="1"/>
  <c r="AF27" i="17"/>
  <c r="AF29" i="17" s="1"/>
  <c r="AF35" i="17" s="1"/>
  <c r="K27" i="17"/>
  <c r="K29" i="17" s="1"/>
  <c r="K35" i="17" s="1"/>
  <c r="U27" i="17"/>
  <c r="U29" i="17" s="1"/>
  <c r="U35" i="17" s="1"/>
  <c r="X27" i="17"/>
  <c r="X29" i="17" s="1"/>
  <c r="X35" i="17" s="1"/>
  <c r="AG27" i="17"/>
  <c r="AG29" i="17" s="1"/>
  <c r="AG35" i="17" s="1"/>
  <c r="AE27" i="17"/>
  <c r="AE29" i="17" s="1"/>
  <c r="AE35" i="17" s="1"/>
  <c r="Z27" i="17"/>
  <c r="Z29" i="17" s="1"/>
  <c r="Z35" i="17" s="1"/>
  <c r="I27" i="17"/>
  <c r="I29" i="17" s="1"/>
  <c r="I35" i="17" s="1"/>
  <c r="AB27" i="17"/>
  <c r="AB29" i="17" s="1"/>
  <c r="AB35" i="17" s="1"/>
  <c r="T27" i="17"/>
  <c r="T29" i="17" s="1"/>
  <c r="T35" i="17" s="1"/>
  <c r="J27" i="17"/>
  <c r="J29" i="17" s="1"/>
  <c r="J35" i="17" s="1"/>
  <c r="AC27" i="17"/>
  <c r="AC29" i="17" s="1"/>
  <c r="AC35" i="17" s="1"/>
  <c r="V27" i="17"/>
  <c r="V29" i="17" s="1"/>
  <c r="V35" i="17" s="1"/>
  <c r="R27" i="17"/>
  <c r="R29" i="17" s="1"/>
  <c r="R35" i="17" s="1"/>
  <c r="AI27" i="17"/>
  <c r="AI29" i="17" s="1"/>
  <c r="AI35" i="17" s="1"/>
  <c r="AA21" i="17"/>
  <c r="AA23" i="17" s="1"/>
  <c r="AA34" i="17" s="1"/>
  <c r="AH21" i="17"/>
  <c r="AH23" i="17" s="1"/>
  <c r="AH34" i="17" s="1"/>
  <c r="Q21" i="17"/>
  <c r="Q23" i="17" s="1"/>
  <c r="Q34" i="17" s="1"/>
  <c r="O21" i="17"/>
  <c r="O23" i="17" s="1"/>
  <c r="O34" i="17" s="1"/>
  <c r="Y21" i="17"/>
  <c r="Y23" i="17" s="1"/>
  <c r="Y34" i="17" s="1"/>
  <c r="AF21" i="17"/>
  <c r="AF23" i="17" s="1"/>
  <c r="AF34" i="17" s="1"/>
  <c r="V21" i="17"/>
  <c r="V23" i="17" s="1"/>
  <c r="V34" i="17" s="1"/>
  <c r="L21" i="17"/>
  <c r="L23" i="17" s="1"/>
  <c r="L34" i="17" s="1"/>
  <c r="N21" i="17"/>
  <c r="N23" i="17" s="1"/>
  <c r="N34" i="17" s="1"/>
  <c r="AI21" i="17"/>
  <c r="AI23" i="17" s="1"/>
  <c r="AI34" i="17" s="1"/>
  <c r="AJ21" i="17"/>
  <c r="AJ23" i="17" s="1"/>
  <c r="AJ34" i="17" s="1"/>
  <c r="I21" i="17"/>
  <c r="I23" i="17" s="1"/>
  <c r="I34" i="17" s="1"/>
  <c r="AE21" i="17"/>
  <c r="AE23" i="17" s="1"/>
  <c r="AE34" i="17" s="1"/>
  <c r="AB21" i="17"/>
  <c r="AB23" i="17" s="1"/>
  <c r="AB34" i="17" s="1"/>
  <c r="T21" i="17"/>
  <c r="T23" i="17" s="1"/>
  <c r="T34" i="17" s="1"/>
  <c r="W21" i="17"/>
  <c r="W23" i="17" s="1"/>
  <c r="W34" i="17" s="1"/>
  <c r="S21" i="17"/>
  <c r="S23" i="17" s="1"/>
  <c r="S34" i="17" s="1"/>
  <c r="U21" i="17"/>
  <c r="U23" i="17" s="1"/>
  <c r="U34" i="17" s="1"/>
  <c r="K21" i="17"/>
  <c r="K23" i="17" s="1"/>
  <c r="K34" i="17" s="1"/>
  <c r="P21" i="17"/>
  <c r="P23" i="17" s="1"/>
  <c r="P34" i="17" s="1"/>
  <c r="AC21" i="17"/>
  <c r="AC23" i="17" s="1"/>
  <c r="AC34" i="17" s="1"/>
  <c r="AG21" i="17"/>
  <c r="AG23" i="17" s="1"/>
  <c r="AG34" i="17" s="1"/>
  <c r="J21" i="17"/>
  <c r="J23" i="17" s="1"/>
  <c r="J34" i="17" s="1"/>
  <c r="H21" i="17"/>
  <c r="H23" i="17" s="1"/>
  <c r="H34" i="17" s="1"/>
  <c r="M21" i="17"/>
  <c r="M23" i="17" s="1"/>
  <c r="M34" i="17" s="1"/>
  <c r="X21" i="17"/>
  <c r="X23" i="17" s="1"/>
  <c r="X34" i="17" s="1"/>
  <c r="R21" i="17"/>
  <c r="R23" i="17" s="1"/>
  <c r="R34" i="17" s="1"/>
  <c r="Z21" i="17"/>
  <c r="Z23" i="17" s="1"/>
  <c r="Z34" i="17" s="1"/>
  <c r="AD21" i="17"/>
  <c r="AD23" i="17" s="1"/>
  <c r="AD34" i="17" s="1"/>
  <c r="D32" i="14" l="1"/>
  <c r="AI15" i="17" s="1"/>
  <c r="AI17" i="17" s="1"/>
  <c r="AI33" i="17" s="1"/>
  <c r="AF15" i="17"/>
  <c r="AF17" i="17" s="1"/>
  <c r="AF33" i="17" s="1"/>
  <c r="L15" i="17"/>
  <c r="L17" i="17" s="1"/>
  <c r="L33" i="17" s="1"/>
  <c r="L37" i="17" s="1"/>
  <c r="V15" i="17"/>
  <c r="V17" i="17" s="1"/>
  <c r="V33" i="17" s="1"/>
  <c r="V37" i="17" s="1"/>
  <c r="T15" i="17"/>
  <c r="T17" i="17" s="1"/>
  <c r="T33" i="17" s="1"/>
  <c r="T37" i="17" s="1"/>
  <c r="AB15" i="17"/>
  <c r="AB17" i="17" s="1"/>
  <c r="AB33" i="17" s="1"/>
  <c r="AB37" i="17" s="1"/>
  <c r="AG15" i="17"/>
  <c r="AG17" i="17" s="1"/>
  <c r="AG33" i="17" s="1"/>
  <c r="AG37" i="17" s="1"/>
  <c r="R15" i="17"/>
  <c r="R17" i="17" s="1"/>
  <c r="R33" i="17" s="1"/>
  <c r="R37" i="17" s="1"/>
  <c r="AD15" i="17"/>
  <c r="AD17" i="17" s="1"/>
  <c r="AD33" i="17" s="1"/>
  <c r="AD37" i="17" s="1"/>
  <c r="P15" i="17"/>
  <c r="P17" i="17" s="1"/>
  <c r="P33" i="17" s="1"/>
  <c r="P37" i="17" s="1"/>
  <c r="W15" i="17"/>
  <c r="W17" i="17" s="1"/>
  <c r="W33" i="17" s="1"/>
  <c r="W37" i="17" s="1"/>
  <c r="O15" i="17"/>
  <c r="O17" i="17" s="1"/>
  <c r="O33" i="17" s="1"/>
  <c r="O37" i="17" s="1"/>
  <c r="M15" i="17"/>
  <c r="M17" i="17" s="1"/>
  <c r="M33" i="17" s="1"/>
  <c r="M37" i="17" s="1"/>
  <c r="D36" i="14"/>
  <c r="Z15" i="17"/>
  <c r="Z17" i="17" s="1"/>
  <c r="Z33" i="17" s="1"/>
  <c r="Z37" i="17" s="1"/>
  <c r="J15" i="17"/>
  <c r="J17" i="17" s="1"/>
  <c r="J33" i="17" s="1"/>
  <c r="J37" i="17" s="1"/>
  <c r="S15" i="17"/>
  <c r="S17" i="17" s="1"/>
  <c r="S33" i="17" s="1"/>
  <c r="S37" i="17" s="1"/>
  <c r="AJ15" i="17"/>
  <c r="AJ17" i="17" s="1"/>
  <c r="AJ33" i="17" s="1"/>
  <c r="AJ37" i="17" s="1"/>
  <c r="AI37" i="17"/>
  <c r="K15" i="17"/>
  <c r="K17" i="17" s="1"/>
  <c r="K33" i="17" s="1"/>
  <c r="K37" i="17" s="1"/>
  <c r="AH15" i="17"/>
  <c r="AH17" i="17" s="1"/>
  <c r="AH33" i="17" s="1"/>
  <c r="AH37" i="17" s="1"/>
  <c r="I15" i="17"/>
  <c r="I17" i="17" s="1"/>
  <c r="I33" i="17" s="1"/>
  <c r="I37" i="17" s="1"/>
  <c r="AK15" i="17"/>
  <c r="AK17" i="17" s="1"/>
  <c r="AK33" i="17" s="1"/>
  <c r="AK37" i="17" s="1"/>
  <c r="AC15" i="17"/>
  <c r="AC17" i="17" s="1"/>
  <c r="AC33" i="17" s="1"/>
  <c r="AC37" i="17" s="1"/>
  <c r="Q15" i="17"/>
  <c r="Q17" i="17" s="1"/>
  <c r="Q33" i="17" s="1"/>
  <c r="Q37" i="17" s="1"/>
  <c r="Y15" i="17"/>
  <c r="Y17" i="17" s="1"/>
  <c r="Y33" i="17" s="1"/>
  <c r="Y37" i="17" s="1"/>
  <c r="N15" i="17"/>
  <c r="N17" i="17" s="1"/>
  <c r="N33" i="17" s="1"/>
  <c r="N37" i="17" s="1"/>
  <c r="U15" i="17"/>
  <c r="U17" i="17" s="1"/>
  <c r="U33" i="17" s="1"/>
  <c r="U37" i="17" s="1"/>
  <c r="AE15" i="17"/>
  <c r="AE17" i="17" s="1"/>
  <c r="AE33" i="17" s="1"/>
  <c r="AE37" i="17" s="1"/>
  <c r="E34" i="17"/>
  <c r="AF37" i="17"/>
  <c r="E35" i="17"/>
  <c r="E23" i="17"/>
  <c r="E29" i="17"/>
  <c r="H15" i="17"/>
  <c r="H17" i="17" s="1"/>
  <c r="AA15" i="17" l="1"/>
  <c r="AA17" i="17" s="1"/>
  <c r="AA33" i="17" s="1"/>
  <c r="AA37" i="17" s="1"/>
  <c r="X15" i="17"/>
  <c r="X17" i="17" s="1"/>
  <c r="X33" i="17" s="1"/>
  <c r="X37" i="17" s="1"/>
  <c r="E17" i="17"/>
  <c r="H33" i="17"/>
  <c r="E33" i="17" l="1"/>
  <c r="H37" i="17"/>
  <c r="E37"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<sst xmlns="http://schemas.openxmlformats.org/spreadsheetml/2006/main" count="659" uniqueCount="185">
  <si>
    <t>Non-bulk LRMC model</t>
  </si>
  <si>
    <t>Cover page</t>
  </si>
  <si>
    <t xml:space="preserve">This model template enables users to calculate the LRMC of wastewater management using the AIC and Turvey / Pertubation approaches. It should be read in conjunction with the LRMC guidance. </t>
  </si>
  <si>
    <t>Structure of the non-bulk water LRMC model</t>
  </si>
  <si>
    <t>The non-bulk LRMC model follows the following structure:</t>
  </si>
  <si>
    <r>
      <t>·</t>
    </r>
    <r>
      <rPr>
        <sz val="7"/>
        <color theme="1"/>
        <rFont val="Times New Roman"/>
        <family val="1"/>
      </rPr>
      <t xml:space="preserve">         </t>
    </r>
    <r>
      <rPr>
        <b/>
        <sz val="11"/>
        <color theme="1"/>
        <rFont val="Public Sans Light"/>
        <family val="3"/>
      </rPr>
      <t xml:space="preserve">Dashboard </t>
    </r>
    <r>
      <rPr>
        <sz val="11"/>
        <color theme="1"/>
        <rFont val="Public Sans Light"/>
        <family val="3"/>
      </rPr>
      <t>– the dashboard presents the results of the AIC and Turvey methods for calculating LRMC and allows for sensitivity testing.</t>
    </r>
  </si>
  <si>
    <r>
      <t>·</t>
    </r>
    <r>
      <rPr>
        <sz val="7"/>
        <color theme="1"/>
        <rFont val="Times New Roman"/>
        <family val="1"/>
      </rPr>
      <t xml:space="preserve">         </t>
    </r>
    <r>
      <rPr>
        <b/>
        <sz val="11"/>
        <color theme="1"/>
        <rFont val="Public Sans Light"/>
        <family val="3"/>
      </rPr>
      <t xml:space="preserve">Example - Application of LRMC - </t>
    </r>
    <r>
      <rPr>
        <sz val="11"/>
        <color theme="1"/>
        <rFont val="Public Sans Light"/>
        <family val="3"/>
      </rPr>
      <t>steps through an example application of LRMC.</t>
    </r>
  </si>
  <si>
    <r>
      <t>·</t>
    </r>
    <r>
      <rPr>
        <sz val="7"/>
        <color theme="1"/>
        <rFont val="Times New Roman"/>
        <family val="1"/>
      </rPr>
      <t xml:space="preserve">         </t>
    </r>
    <r>
      <rPr>
        <b/>
        <sz val="11"/>
        <color theme="1"/>
        <rFont val="Public Sans Light"/>
        <family val="3"/>
      </rPr>
      <t>Non-bulk water LRMC</t>
    </r>
    <r>
      <rPr>
        <sz val="11"/>
        <color theme="1"/>
        <rFont val="Public Sans Light"/>
        <family val="3"/>
      </rPr>
      <t xml:space="preserve"> – the LRMC calculation tab provides the methodology and details key steps in calculating LRMC using the AIC and Turvey methods.</t>
    </r>
  </si>
  <si>
    <r>
      <t>·</t>
    </r>
    <r>
      <rPr>
        <sz val="7"/>
        <color theme="1"/>
        <rFont val="Times New Roman"/>
        <family val="1"/>
      </rPr>
      <t xml:space="preserve">         </t>
    </r>
    <r>
      <rPr>
        <b/>
        <sz val="11"/>
        <color theme="1"/>
        <rFont val="Public Sans Light"/>
        <family val="3"/>
      </rPr>
      <t>Expenditure calculations</t>
    </r>
    <r>
      <rPr>
        <sz val="11"/>
        <color theme="1"/>
        <rFont val="Public Sans Light"/>
        <family val="3"/>
      </rPr>
      <t xml:space="preserve"> – the expenditure presents the capital expenditure (including annuities of investments) and operating expenditure over the modelling period.</t>
    </r>
  </si>
  <si>
    <r>
      <t>·</t>
    </r>
    <r>
      <rPr>
        <sz val="7"/>
        <color theme="1"/>
        <rFont val="Times New Roman"/>
        <family val="1"/>
      </rPr>
      <t xml:space="preserve">         </t>
    </r>
    <r>
      <rPr>
        <b/>
        <sz val="11"/>
        <color theme="1"/>
        <rFont val="Public Sans Light"/>
        <family val="3"/>
      </rPr>
      <t xml:space="preserve">Assumptions </t>
    </r>
    <r>
      <rPr>
        <sz val="11"/>
        <color theme="1"/>
        <rFont val="Public Sans Light"/>
        <family val="3"/>
      </rPr>
      <t xml:space="preserve">– the assumptions tab enables users to enter key inputs and underlying assumptions, including asset specific assumptions such as lead time and asset life, and assumptions that vary over time, including estimates of asset yield/capacity and demand.  </t>
    </r>
  </si>
  <si>
    <t>Format of the model</t>
  </si>
  <si>
    <r>
      <rPr>
        <b/>
        <sz val="11"/>
        <color theme="1"/>
        <rFont val="Open Sans"/>
        <family val="2"/>
      </rPr>
      <t>Input cell -</t>
    </r>
    <r>
      <rPr>
        <sz val="11"/>
        <color theme="1"/>
        <rFont val="Open Sans"/>
        <family val="2"/>
      </rPr>
      <t xml:space="preserve"> the user can change the assumptions in these cells. This can include cells to be ‘updated’ as described above or cells that allow users to pick an input from a drop-down list using the ‘toggle’ function. </t>
    </r>
  </si>
  <si>
    <r>
      <rPr>
        <b/>
        <sz val="11"/>
        <color theme="1"/>
        <rFont val="Open Sans"/>
        <family val="2"/>
      </rPr>
      <t>Calculation cell -</t>
    </r>
    <r>
      <rPr>
        <sz val="11"/>
        <color theme="1"/>
        <rFont val="Open Sans"/>
        <family val="2"/>
      </rPr>
      <t xml:space="preserve"> cells that can be varied are coloured light blue, Importantly, the cells in white should not be updated (they include calculations that will remain the same).</t>
    </r>
  </si>
  <si>
    <t>Updating the non-bulk water LRMC model</t>
  </si>
  <si>
    <t>As noted in the LRMC guidance, we recommend updating the AIC and Turvey LRMC estimates regularly (ideally once a year or at least as part of the broader long-term water and wastewater system planning processes) to ensure they are based on the best available information and accurately reflect the constraints and opportunities in the bulk, non-bulk and wastewater system.</t>
  </si>
  <si>
    <t>Updating the models involves the following key steps.</t>
  </si>
  <si>
    <r>
      <t>·</t>
    </r>
    <r>
      <rPr>
        <sz val="7"/>
        <color theme="1"/>
        <rFont val="Times New Roman"/>
        <family val="1"/>
      </rPr>
      <t xml:space="preserve">         </t>
    </r>
    <r>
      <rPr>
        <b/>
        <sz val="11"/>
        <color theme="1"/>
        <rFont val="Public Sans Light"/>
        <family val="3"/>
      </rPr>
      <t>Update the years of analysis</t>
    </r>
    <r>
      <rPr>
        <sz val="11"/>
        <color theme="1"/>
        <rFont val="Public Sans Light"/>
        <family val="3"/>
      </rPr>
      <t xml:space="preserve"> in cells H15 and H16 of the assumptions tab (blue tab).</t>
    </r>
  </si>
  <si>
    <r>
      <t>·</t>
    </r>
    <r>
      <rPr>
        <sz val="7"/>
        <color theme="1"/>
        <rFont val="Times New Roman"/>
        <family val="1"/>
      </rPr>
      <t xml:space="preserve">         </t>
    </r>
    <r>
      <rPr>
        <b/>
        <sz val="11"/>
        <color theme="1"/>
        <rFont val="Public Sans Light"/>
        <family val="3"/>
      </rPr>
      <t xml:space="preserve">Update base year dollars </t>
    </r>
    <r>
      <rPr>
        <sz val="11"/>
        <color theme="1"/>
        <rFont val="Public Sans Light"/>
        <family val="3"/>
      </rPr>
      <t>in cell H19 of the assumptions tab.</t>
    </r>
  </si>
  <si>
    <r>
      <t>·</t>
    </r>
    <r>
      <rPr>
        <sz val="7"/>
        <color theme="1"/>
        <rFont val="Times New Roman"/>
        <family val="1"/>
      </rPr>
      <t xml:space="preserve">         </t>
    </r>
    <r>
      <rPr>
        <b/>
        <sz val="11"/>
        <color theme="1"/>
        <rFont val="Public Sans Light"/>
        <family val="3"/>
      </rPr>
      <t>Update future investments</t>
    </r>
    <r>
      <rPr>
        <sz val="11"/>
        <color theme="1"/>
        <rFont val="Public Sans Light"/>
        <family val="3"/>
      </rPr>
      <t xml:space="preserve"> in the assumptions tab by</t>
    </r>
    <r>
      <rPr>
        <b/>
        <sz val="11"/>
        <color theme="1"/>
        <rFont val="Public Sans Light"/>
        <family val="3"/>
      </rPr>
      <t>:</t>
    </r>
  </si>
  <si>
    <r>
      <t>·</t>
    </r>
    <r>
      <rPr>
        <sz val="7"/>
        <color theme="1"/>
        <rFont val="Times New Roman"/>
        <family val="1"/>
      </rPr>
      <t xml:space="preserve">         </t>
    </r>
    <r>
      <rPr>
        <b/>
        <sz val="11"/>
        <color theme="1"/>
        <rFont val="Public Sans Light"/>
        <family val="3"/>
      </rPr>
      <t xml:space="preserve">Updating asset augmentation names </t>
    </r>
    <r>
      <rPr>
        <sz val="11"/>
        <color theme="1"/>
        <rFont val="Public Sans Light"/>
        <family val="3"/>
      </rPr>
      <t>in cell C77-79.</t>
    </r>
  </si>
  <si>
    <r>
      <t>·</t>
    </r>
    <r>
      <rPr>
        <sz val="7"/>
        <color theme="1"/>
        <rFont val="Times New Roman"/>
        <family val="1"/>
      </rPr>
      <t xml:space="preserve">         </t>
    </r>
    <r>
      <rPr>
        <b/>
        <sz val="11"/>
        <color theme="1"/>
        <rFont val="Public Sans Light"/>
        <family val="3"/>
      </rPr>
      <t xml:space="preserve">Update lead time </t>
    </r>
    <r>
      <rPr>
        <sz val="11"/>
        <color theme="1"/>
        <rFont val="Public Sans Light"/>
        <family val="3"/>
      </rPr>
      <t>of each asset augmentation</t>
    </r>
    <r>
      <rPr>
        <b/>
        <sz val="11"/>
        <color theme="1"/>
        <rFont val="Public Sans Light"/>
        <family val="3"/>
      </rPr>
      <t xml:space="preserve"> </t>
    </r>
    <r>
      <rPr>
        <sz val="11"/>
        <color theme="1"/>
        <rFont val="Public Sans Light"/>
        <family val="3"/>
      </rPr>
      <t>in cells E77-79.</t>
    </r>
  </si>
  <si>
    <r>
      <t>·</t>
    </r>
    <r>
      <rPr>
        <sz val="7"/>
        <color theme="1"/>
        <rFont val="Times New Roman"/>
        <family val="1"/>
      </rPr>
      <t xml:space="preserve">         </t>
    </r>
    <r>
      <rPr>
        <b/>
        <sz val="11"/>
        <color theme="1"/>
        <rFont val="Public Sans Light"/>
        <family val="3"/>
      </rPr>
      <t xml:space="preserve">Update asset life </t>
    </r>
    <r>
      <rPr>
        <sz val="11"/>
        <color theme="1"/>
        <rFont val="Public Sans Light"/>
        <family val="3"/>
      </rPr>
      <t>of</t>
    </r>
    <r>
      <rPr>
        <b/>
        <sz val="11"/>
        <color theme="1"/>
        <rFont val="Public Sans Light"/>
        <family val="3"/>
      </rPr>
      <t xml:space="preserve"> </t>
    </r>
    <r>
      <rPr>
        <sz val="11"/>
        <color theme="1"/>
        <rFont val="Public Sans Light"/>
        <family val="3"/>
      </rPr>
      <t>each asset augmentation</t>
    </r>
    <r>
      <rPr>
        <b/>
        <sz val="11"/>
        <color theme="1"/>
        <rFont val="Public Sans Light"/>
        <family val="3"/>
      </rPr>
      <t xml:space="preserve"> </t>
    </r>
    <r>
      <rPr>
        <sz val="11"/>
        <color theme="1"/>
        <rFont val="Public Sans Light"/>
        <family val="3"/>
      </rPr>
      <t>in cells</t>
    </r>
    <r>
      <rPr>
        <b/>
        <sz val="11"/>
        <color theme="1"/>
        <rFont val="Public Sans Light"/>
        <family val="3"/>
      </rPr>
      <t xml:space="preserve"> </t>
    </r>
    <r>
      <rPr>
        <sz val="11"/>
        <color theme="1"/>
        <rFont val="Public Sans Light"/>
        <family val="3"/>
      </rPr>
      <t>F77-79.</t>
    </r>
  </si>
  <si>
    <r>
      <t>·</t>
    </r>
    <r>
      <rPr>
        <sz val="7"/>
        <color theme="1"/>
        <rFont val="Times New Roman"/>
        <family val="1"/>
      </rPr>
      <t xml:space="preserve">         </t>
    </r>
    <r>
      <rPr>
        <b/>
        <sz val="11"/>
        <color theme="1"/>
        <rFont val="Public Sans Light"/>
        <family val="3"/>
      </rPr>
      <t xml:space="preserve">Update capital expenditure </t>
    </r>
    <r>
      <rPr>
        <sz val="11"/>
        <color theme="1"/>
        <rFont val="Public Sans Light"/>
        <family val="3"/>
      </rPr>
      <t>for each asset augmentation in rows 85-87.</t>
    </r>
  </si>
  <si>
    <r>
      <t>·</t>
    </r>
    <r>
      <rPr>
        <sz val="7"/>
        <color theme="1"/>
        <rFont val="Times New Roman"/>
        <family val="1"/>
      </rPr>
      <t xml:space="preserve">         </t>
    </r>
    <r>
      <rPr>
        <b/>
        <sz val="11"/>
        <color theme="1"/>
        <rFont val="Public Sans Light"/>
        <family val="3"/>
      </rPr>
      <t xml:space="preserve">Update operating expenditure </t>
    </r>
    <r>
      <rPr>
        <sz val="11"/>
        <color theme="1"/>
        <rFont val="Public Sans Light"/>
        <family val="3"/>
      </rPr>
      <t>for each asset augmentation in rows 94-96.</t>
    </r>
  </si>
  <si>
    <r>
      <t>·</t>
    </r>
    <r>
      <rPr>
        <sz val="7"/>
        <color theme="1"/>
        <rFont val="Times New Roman"/>
        <family val="1"/>
      </rPr>
      <t xml:space="preserve">         </t>
    </r>
    <r>
      <rPr>
        <b/>
        <sz val="11"/>
        <color theme="1"/>
        <rFont val="Public Sans Light"/>
        <family val="3"/>
      </rPr>
      <t xml:space="preserve">Update volume forecasts for each non-bulk water asset </t>
    </r>
    <r>
      <rPr>
        <sz val="11"/>
        <color theme="1"/>
        <rFont val="Public Sans Light"/>
        <family val="3"/>
      </rPr>
      <t>in the assumptions tab rows 57-59, 63-65 and 69-71.</t>
    </r>
  </si>
  <si>
    <r>
      <t>·</t>
    </r>
    <r>
      <rPr>
        <sz val="7"/>
        <color theme="1"/>
        <rFont val="Times New Roman"/>
        <family val="1"/>
      </rPr>
      <t xml:space="preserve">         </t>
    </r>
    <r>
      <rPr>
        <b/>
        <sz val="11"/>
        <color theme="1"/>
        <rFont val="Public Sans Light"/>
        <family val="3"/>
      </rPr>
      <t>Update the capacity of existing systems</t>
    </r>
    <r>
      <rPr>
        <sz val="11"/>
        <color theme="1"/>
        <rFont val="Public Sans Light"/>
        <family val="3"/>
      </rPr>
      <t xml:space="preserve"> on the Dashboard tab (triggers for investment) in cells F24-26 for non-bulk water.</t>
    </r>
  </si>
  <si>
    <r>
      <t>·</t>
    </r>
    <r>
      <rPr>
        <sz val="7"/>
        <color theme="1"/>
        <rFont val="Times New Roman"/>
        <family val="1"/>
      </rPr>
      <t xml:space="preserve">         </t>
    </r>
    <r>
      <rPr>
        <b/>
        <sz val="11"/>
        <color theme="1"/>
        <rFont val="Public Sans Light"/>
        <family val="3"/>
      </rPr>
      <t xml:space="preserve">Update the ‘shock’ volume </t>
    </r>
    <r>
      <rPr>
        <sz val="11"/>
        <color theme="1"/>
        <rFont val="Public Sans Light"/>
        <family val="3"/>
      </rPr>
      <t>on the Dashboard tab for the Turvey method in cells F17-19.</t>
    </r>
  </si>
  <si>
    <t>Dashboard</t>
  </si>
  <si>
    <t>Global scenario</t>
  </si>
  <si>
    <t>Discount rate</t>
  </si>
  <si>
    <t>discountrate</t>
  </si>
  <si>
    <t>%</t>
  </si>
  <si>
    <t>Choose scenarios here</t>
  </si>
  <si>
    <t>Volumes scenario</t>
  </si>
  <si>
    <t>volumesensitivity</t>
  </si>
  <si>
    <t>Medium</t>
  </si>
  <si>
    <t>Cost sensitivities</t>
  </si>
  <si>
    <t>costsensitivity</t>
  </si>
  <si>
    <t>Shock for Turvey method</t>
  </si>
  <si>
    <t>shockasset1</t>
  </si>
  <si>
    <t>GL</t>
  </si>
  <si>
    <t>shockasset2</t>
  </si>
  <si>
    <t>shockasset3</t>
  </si>
  <si>
    <t>Capacity of existing system (triggers for investment)</t>
  </si>
  <si>
    <t>GL/year</t>
  </si>
  <si>
    <t xml:space="preserve"> LRMC of non-bulk water ($FY24/kL)</t>
  </si>
  <si>
    <t xml:space="preserve">Average </t>
  </si>
  <si>
    <t>AIC</t>
  </si>
  <si>
    <t>Turvey</t>
  </si>
  <si>
    <t>Total across non-bulk water system</t>
  </si>
  <si>
    <t>Comparison of  timing of augmentation</t>
  </si>
  <si>
    <t>No growth in volumes</t>
  </si>
  <si>
    <t xml:space="preserve">Forecast growth in volumes </t>
  </si>
  <si>
    <t>Higher volumes (Turvey shock)</t>
  </si>
  <si>
    <t>Application of LRMC</t>
  </si>
  <si>
    <t xml:space="preserve">LRMC approach </t>
  </si>
  <si>
    <t xml:space="preserve">Model count </t>
  </si>
  <si>
    <t xml:space="preserve">Year start </t>
  </si>
  <si>
    <t xml:space="preserve">Year end </t>
  </si>
  <si>
    <t xml:space="preserve">Application of LRMC </t>
  </si>
  <si>
    <t xml:space="preserve">UoM </t>
  </si>
  <si>
    <t xml:space="preserve">NPV </t>
  </si>
  <si>
    <t xml:space="preserve">LRMC of water </t>
  </si>
  <si>
    <t>$/kl</t>
  </si>
  <si>
    <t xml:space="preserve">Water saved </t>
  </si>
  <si>
    <t>kl</t>
  </si>
  <si>
    <t xml:space="preserve">Value of water saved </t>
  </si>
  <si>
    <t>Total value of saved water volumes</t>
  </si>
  <si>
    <t>Total value of water saved in non-bulk water network</t>
  </si>
  <si>
    <t>Water saved</t>
  </si>
  <si>
    <t>watersavednames</t>
  </si>
  <si>
    <t>watersaved</t>
  </si>
  <si>
    <t>LRMC calculations</t>
  </si>
  <si>
    <t>Model count</t>
  </si>
  <si>
    <t>Year start</t>
  </si>
  <si>
    <t>Year end</t>
  </si>
  <si>
    <t>LRMC estimates</t>
  </si>
  <si>
    <t>UoM</t>
  </si>
  <si>
    <t>NPV</t>
  </si>
  <si>
    <t>$/kL</t>
  </si>
  <si>
    <t>Difference in PV of expenditure</t>
  </si>
  <si>
    <t>Difference in PV of volumes</t>
  </si>
  <si>
    <t>LRMC</t>
  </si>
  <si>
    <t>Baseline volumes</t>
  </si>
  <si>
    <t>Deferral check - without shock volumes</t>
  </si>
  <si>
    <t>Less than the tipping point</t>
  </si>
  <si>
    <t>Previously passed the tipping point</t>
  </si>
  <si>
    <t>Deferrals</t>
  </si>
  <si>
    <t>Trigger annuity</t>
  </si>
  <si>
    <t>Annuity count</t>
  </si>
  <si>
    <t>Years since activation</t>
  </si>
  <si>
    <t>Cost of existing system</t>
  </si>
  <si>
    <t>$FY24/GL</t>
  </si>
  <si>
    <t>Capital expenditure</t>
  </si>
  <si>
    <t>$FY24</t>
  </si>
  <si>
    <t>Begin construction</t>
  </si>
  <si>
    <t>Operating expenditure</t>
  </si>
  <si>
    <t>Total expenditure</t>
  </si>
  <si>
    <t>Cost of volumes</t>
  </si>
  <si>
    <t xml:space="preserve">$FY24/GL </t>
  </si>
  <si>
    <t xml:space="preserve">Cost of existing system </t>
  </si>
  <si>
    <t>Constant volumes</t>
  </si>
  <si>
    <t>Shocked volumes</t>
  </si>
  <si>
    <t>Expenditure</t>
  </si>
  <si>
    <t>Lead Time</t>
  </si>
  <si>
    <t xml:space="preserve"> Asset life</t>
  </si>
  <si>
    <t>t</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</si>
  <si>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</si>
  <si>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</si>
  <si>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</si>
  <si>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</si>
  <si>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</si>
  <si>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</si>
  <si>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</si>
  <si>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</si>
  <si>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</si>
  <si>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</si>
  <si>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</si>
  <si>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</si>
  <si>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</si>
  <si>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</si>
  <si>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</si>
  <si>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</si>
  <si>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</si>
  <si>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</si>
  <si>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</si>
  <si>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</si>
  <si>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</si>
  <si>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</si>
  <si>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</si>
  <si>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</si>
  <si>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</si>
  <si>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</si>
  <si>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</si>
  <si>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</si>
  <si>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</si>
  <si>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</si>
  <si>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Capex incl. cost sensitivity</t>
  </si>
  <si>
    <t>Capex Annuities (per year)</t>
  </si>
  <si>
    <t>Capex</t>
  </si>
  <si>
    <t xml:space="preserve">Operating expenditure </t>
  </si>
  <si>
    <t>Augmentation Operating Expenditure (incl. sensitivity)</t>
  </si>
  <si>
    <t>Opex</t>
  </si>
  <si>
    <t>Assumptions</t>
  </si>
  <si>
    <t>Name</t>
  </si>
  <si>
    <t>Adopted value</t>
  </si>
  <si>
    <t>Low</t>
  </si>
  <si>
    <t>High</t>
  </si>
  <si>
    <t>Source</t>
  </si>
  <si>
    <t>Cost sensitivity</t>
  </si>
  <si>
    <t>Model timeline</t>
  </si>
  <si>
    <t>First financial year start</t>
  </si>
  <si>
    <t>firstfinyearstart</t>
  </si>
  <si>
    <t>First financial year end</t>
  </si>
  <si>
    <t>firstfinyearend</t>
  </si>
  <si>
    <t>First financial year (ending June 30)</t>
  </si>
  <si>
    <t>ModelFyStart</t>
  </si>
  <si>
    <t>Last financial year (ending June 30)</t>
  </si>
  <si>
    <t>ModelFyEnd</t>
  </si>
  <si>
    <t>Dollars base year</t>
  </si>
  <si>
    <t>$ base year</t>
  </si>
  <si>
    <t>FY$24</t>
  </si>
  <si>
    <t>Assumptions that vary over time</t>
  </si>
  <si>
    <t>Start date</t>
  </si>
  <si>
    <t>End date</t>
  </si>
  <si>
    <t>Days</t>
  </si>
  <si>
    <t>Volumes</t>
  </si>
  <si>
    <t>asset1existingcost</t>
  </si>
  <si>
    <t>asset1volumes</t>
  </si>
  <si>
    <t>asset2existingcost</t>
  </si>
  <si>
    <t>asset2volumes</t>
  </si>
  <si>
    <t>asset3existingcost</t>
  </si>
  <si>
    <t>asset3volumes</t>
  </si>
  <si>
    <t>Volume scenarios</t>
  </si>
  <si>
    <t xml:space="preserve">Source: </t>
  </si>
  <si>
    <t>Future investments</t>
  </si>
  <si>
    <t>Non-bulk water asset 1</t>
  </si>
  <si>
    <t>Non-bulk water asset 2</t>
  </si>
  <si>
    <t>Non-bulk water asset 3</t>
  </si>
  <si>
    <t>Capital Expenditure</t>
  </si>
  <si>
    <t xml:space="preserve">Note: t represents the year in which investment / augmentation begins. </t>
  </si>
  <si>
    <t>Baselinecapex</t>
  </si>
  <si>
    <t xml:space="preserve"> Operating Expenditure</t>
  </si>
  <si>
    <t>Note: t represents the year in which opex begins (e.g. first year after capex / construction is complete)</t>
  </si>
  <si>
    <t>Baselineopex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</si>
</sst>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0.00_-;\-&quot;$&quot;* #,##0.00_-;_-&quot;$&quot;* &quot;-&quot;??_-;_-@_-"/>
    <numFmt numFmtId="43" formatCode="_-* #,##0.00_-;\-* #,##0.00_-;_-* &quot;-&quot;??_-;_-@_-"/>
    <numFmt numFmtId="164" formatCode="_-* #,##0.0_-;\-* #,##0.0_-;_-* &quot;-&quot;??_-;_-@_-"/>
    <numFmt numFmtId="165" formatCode="_-* #,##0_-;\-* #,##0_-;_-* &quot;-&quot;??_-;_-@_-"/>
    <numFmt numFmtId="166" formatCode="[$-C09]dd\-mmm\-yy;@"/>
    <numFmt numFmtId="167" formatCode="#,##0.0"/>
    <numFmt numFmtId="168" formatCode="&quot;$&quot;#,##0.00"/>
  </numFmts>
  <fonts count="94" x14ac:knownFonts="1">
    <font>
      <sz val="11"/>
      <color theme="1"/>
      <name val="Open Sans"/>
      <family val="2"/>
    </font>
    <font>
      <sz val="11"/>
      <color theme="1"/>
      <name val="Open Sans"/>
      <family val="2"/>
      <scheme val="minor"/>
    </font>
    <font>
      <sz val="11"/>
      <color theme="1"/>
      <name val="Open Sans"/>
      <family val="2"/>
      <scheme val="minor"/>
    </font>
    <font>
      <u/>
      <sz val="11"/>
      <color theme="10"/>
      <name val="Arial"/>
      <family val="2"/>
    </font>
    <font>
      <u/>
      <sz val="11"/>
      <color theme="11"/>
      <name val="Arial"/>
      <family val="2"/>
    </font>
    <font>
      <sz val="11"/>
      <color theme="1"/>
      <name val="Arial"/>
      <family val="2"/>
    </font>
    <font>
      <sz val="11"/>
      <color rgb="FF006100"/>
      <name val="Open Sans"/>
      <family val="2"/>
      <scheme val="minor"/>
    </font>
    <font>
      <sz val="11"/>
      <color rgb="FF9C0006"/>
      <name val="Open Sans"/>
      <family val="2"/>
      <scheme val="minor"/>
    </font>
    <font>
      <sz val="11"/>
      <color rgb="FF9C5700"/>
      <name val="Open Sans"/>
      <family val="2"/>
      <scheme val="minor"/>
    </font>
    <font>
      <sz val="11"/>
      <color rgb="FF3F3F76"/>
      <name val="Open Sans"/>
      <family val="2"/>
      <scheme val="minor"/>
    </font>
    <font>
      <b/>
      <sz val="11"/>
      <color rgb="FF3F3F3F"/>
      <name val="Open Sans"/>
      <family val="2"/>
      <scheme val="minor"/>
    </font>
    <font>
      <b/>
      <sz val="11"/>
      <color rgb="FFFA7D00"/>
      <name val="Open Sans"/>
      <family val="2"/>
      <scheme val="minor"/>
    </font>
    <font>
      <sz val="11"/>
      <color rgb="FFFA7D00"/>
      <name val="Open Sans"/>
      <family val="2"/>
      <scheme val="minor"/>
    </font>
    <font>
      <b/>
      <sz val="11"/>
      <color theme="0"/>
      <name val="Open Sans"/>
      <family val="2"/>
      <scheme val="minor"/>
    </font>
    <font>
      <sz val="11"/>
      <color rgb="FFFF0000"/>
      <name val="Open Sans"/>
      <family val="2"/>
      <scheme val="minor"/>
    </font>
    <font>
      <i/>
      <sz val="11"/>
      <color rgb="FF7F7F7F"/>
      <name val="Open Sans"/>
      <family val="2"/>
      <scheme val="minor"/>
    </font>
    <font>
      <sz val="20"/>
      <color indexed="9"/>
      <name val="Arial"/>
      <family val="2"/>
    </font>
    <font>
      <sz val="16"/>
      <name val="Arial"/>
      <family val="2"/>
    </font>
    <font>
      <sz val="18"/>
      <color theme="3"/>
      <name val="Open Sans Light"/>
      <family val="2"/>
      <scheme val="major"/>
    </font>
    <font>
      <b/>
      <sz val="13"/>
      <color theme="3"/>
      <name val="Open Sans"/>
      <family val="2"/>
      <scheme val="minor"/>
    </font>
    <font>
      <b/>
      <sz val="11"/>
      <color theme="3"/>
      <name val="Open Sans"/>
      <family val="2"/>
      <scheme val="minor"/>
    </font>
    <font>
      <b/>
      <sz val="11"/>
      <color theme="1"/>
      <name val="Open Sans"/>
      <family val="2"/>
      <scheme val="minor"/>
    </font>
    <font>
      <sz val="11"/>
      <name val="Open Sans"/>
      <family val="2"/>
      <scheme val="minor"/>
    </font>
    <font>
      <sz val="10"/>
      <color theme="1"/>
      <name val="Open Sans"/>
      <family val="2"/>
      <scheme val="minor"/>
    </font>
    <font>
      <sz val="11"/>
      <color theme="1"/>
      <name val="Open Sans SemiBold"/>
      <family val="2"/>
    </font>
    <font>
      <sz val="11"/>
      <name val="Open Sans"/>
      <family val="2"/>
    </font>
    <font>
      <u/>
      <sz val="11"/>
      <color theme="10"/>
      <name val="Open Sans"/>
      <family val="2"/>
    </font>
    <font>
      <u/>
      <sz val="11"/>
      <color theme="11"/>
      <name val="Open Sans"/>
      <family val="2"/>
    </font>
    <font>
      <sz val="15"/>
      <color theme="3"/>
      <name val="Open Sans Light"/>
      <family val="2"/>
      <scheme val="major"/>
    </font>
    <font>
      <sz val="18"/>
      <color theme="1"/>
      <name val="Open Sans Light"/>
      <family val="2"/>
      <scheme val="major"/>
    </font>
    <font>
      <sz val="14"/>
      <color theme="1"/>
      <name val="Open Sans SemiBold"/>
      <family val="2"/>
    </font>
    <font>
      <sz val="12"/>
      <color theme="1"/>
      <name val="Open Sans SemiBold"/>
      <family val="2"/>
    </font>
    <font>
      <sz val="20"/>
      <color theme="0"/>
      <name val="Open Sans Light"/>
      <family val="2"/>
      <scheme val="major"/>
    </font>
    <font>
      <sz val="16"/>
      <color theme="0"/>
      <name val="Open Sans SemiBold"/>
      <family val="2"/>
    </font>
    <font>
      <b/>
      <sz val="20"/>
      <color indexed="9"/>
      <name val="Open Sans"/>
      <family val="2"/>
      <scheme val="minor"/>
    </font>
    <font>
      <sz val="20"/>
      <color indexed="9"/>
      <name val="Open Sans"/>
      <family val="2"/>
      <scheme val="minor"/>
    </font>
    <font>
      <sz val="16"/>
      <name val="Open Sans"/>
      <family val="2"/>
      <scheme val="minor"/>
    </font>
    <font>
      <sz val="11"/>
      <color theme="1"/>
      <name val="Open Sans"/>
      <family val="2"/>
    </font>
    <font>
      <sz val="11"/>
      <color theme="0"/>
      <name val="Open Sans"/>
      <family val="2"/>
    </font>
    <font>
      <i/>
      <sz val="11"/>
      <color theme="0" tint="-0.499984740745262"/>
      <name val="Open Sans"/>
      <family val="2"/>
      <scheme val="minor"/>
    </font>
    <font>
      <i/>
      <sz val="11"/>
      <color theme="1"/>
      <name val="Open Sans"/>
      <family val="2"/>
      <scheme val="minor"/>
    </font>
    <font>
      <sz val="11"/>
      <color theme="1"/>
      <name val="Calibri"/>
      <family val="2"/>
    </font>
    <font>
      <sz val="8"/>
      <name val="Open Sans"/>
      <family val="2"/>
    </font>
    <font>
      <sz val="11"/>
      <color theme="0"/>
      <name val="Open Sans"/>
      <family val="2"/>
      <scheme val="minor"/>
    </font>
    <font>
      <b/>
      <sz val="20"/>
      <color indexed="9"/>
      <name val="Public Sans"/>
      <family val="3"/>
    </font>
    <font>
      <sz val="20"/>
      <color theme="0"/>
      <name val="Public Sans"/>
      <family val="3"/>
    </font>
    <font>
      <sz val="20"/>
      <color indexed="9"/>
      <name val="Public Sans"/>
      <family val="3"/>
    </font>
    <font>
      <sz val="11"/>
      <color theme="0"/>
      <name val="Public Sans"/>
      <family val="3"/>
    </font>
    <font>
      <sz val="11"/>
      <color theme="1"/>
      <name val="Public Sans"/>
      <family val="3"/>
    </font>
    <font>
      <sz val="16"/>
      <name val="Public Sans"/>
      <family val="3"/>
    </font>
    <font>
      <sz val="16"/>
      <color theme="0"/>
      <name val="Public Sans"/>
      <family val="3"/>
    </font>
    <font>
      <b/>
      <sz val="20"/>
      <color theme="3"/>
      <name val="Public Sans"/>
      <family val="3"/>
    </font>
    <font>
      <b/>
      <sz val="11"/>
      <color theme="1"/>
      <name val="Public Sans"/>
      <family val="3"/>
    </font>
    <font>
      <i/>
      <sz val="11"/>
      <color theme="8"/>
      <name val="Public Sans"/>
      <family val="3"/>
    </font>
    <font>
      <i/>
      <sz val="11"/>
      <color theme="0" tint="-0.499984740745262"/>
      <name val="Public Sans"/>
      <family val="3"/>
    </font>
    <font>
      <b/>
      <sz val="14"/>
      <color theme="4"/>
      <name val="Public Sans"/>
      <family val="3"/>
    </font>
    <font>
      <sz val="10"/>
      <color theme="1"/>
      <name val="Public Sans"/>
      <family val="3"/>
    </font>
    <font>
      <sz val="20"/>
      <color theme="5"/>
      <name val="Public Sans"/>
      <family val="3"/>
    </font>
    <font>
      <sz val="11"/>
      <name val="Public Sans"/>
      <family val="3"/>
    </font>
    <font>
      <b/>
      <sz val="20"/>
      <color theme="4"/>
      <name val="Public Sans"/>
      <family val="3"/>
    </font>
    <font>
      <sz val="14"/>
      <color theme="5"/>
      <name val="Public Sans"/>
      <family val="3"/>
    </font>
    <font>
      <b/>
      <sz val="16"/>
      <color theme="4"/>
      <name val="Public Sans"/>
      <family val="3"/>
    </font>
    <font>
      <b/>
      <sz val="10"/>
      <color theme="1"/>
      <name val="Public Sans"/>
      <family val="3"/>
    </font>
    <font>
      <b/>
      <sz val="11"/>
      <color indexed="63"/>
      <name val="Public Sans"/>
      <family val="3"/>
    </font>
    <font>
      <sz val="11"/>
      <color indexed="63"/>
      <name val="Public Sans"/>
      <family val="3"/>
    </font>
    <font>
      <sz val="11"/>
      <color theme="8"/>
      <name val="Public Sans"/>
      <family val="3"/>
    </font>
    <font>
      <b/>
      <sz val="20"/>
      <color theme="5"/>
      <name val="Public Sans"/>
      <family val="3"/>
    </font>
    <font>
      <b/>
      <sz val="12"/>
      <color theme="1"/>
      <name val="Public Sans"/>
      <family val="3"/>
    </font>
    <font>
      <i/>
      <sz val="10"/>
      <color theme="0" tint="-0.249977111117893"/>
      <name val="Public Sans"/>
      <family val="3"/>
    </font>
    <font>
      <sz val="10"/>
      <name val="Public Sans"/>
      <family val="3"/>
    </font>
    <font>
      <b/>
      <sz val="10"/>
      <name val="Public Sans"/>
      <family val="3"/>
    </font>
    <font>
      <b/>
      <i/>
      <sz val="10"/>
      <color theme="0" tint="-0.249977111117893"/>
      <name val="Public Sans"/>
      <family val="3"/>
    </font>
    <font>
      <b/>
      <sz val="22"/>
      <color theme="4"/>
      <name val="Public Sans"/>
      <family val="3"/>
    </font>
    <font>
      <sz val="16"/>
      <color theme="4"/>
      <name val="Public Sans"/>
      <family val="3"/>
    </font>
    <font>
      <b/>
      <sz val="16"/>
      <color theme="1"/>
      <name val="Public Sans"/>
      <family val="3"/>
    </font>
    <font>
      <sz val="16"/>
      <color theme="1"/>
      <name val="Public Sans"/>
      <family val="3"/>
    </font>
    <font>
      <sz val="10"/>
      <color theme="8"/>
      <name val="Open Sans"/>
      <family val="2"/>
      <scheme val="minor"/>
    </font>
    <font>
      <sz val="10"/>
      <color rgb="FF9BA1A5"/>
      <name val="Open Sans"/>
      <family val="2"/>
      <scheme val="minor"/>
    </font>
    <font>
      <i/>
      <sz val="10"/>
      <color rgb="FF9BA1A5"/>
      <name val="Open Sans"/>
      <family val="2"/>
      <scheme val="minor"/>
    </font>
    <font>
      <b/>
      <sz val="20"/>
      <color theme="3"/>
      <name val="Open Sans"/>
      <family val="2"/>
      <scheme val="minor"/>
    </font>
    <font>
      <b/>
      <sz val="10"/>
      <color theme="2"/>
      <name val="Open Sans"/>
      <family val="2"/>
      <scheme val="minor"/>
    </font>
    <font>
      <i/>
      <sz val="10"/>
      <color rgb="FF6A7177"/>
      <name val="Open Sans"/>
      <family val="2"/>
      <scheme val="minor"/>
    </font>
    <font>
      <b/>
      <sz val="10"/>
      <color theme="1"/>
      <name val="Open Sans"/>
      <family val="2"/>
      <scheme val="minor"/>
    </font>
    <font>
      <sz val="10"/>
      <name val="Open Sans"/>
      <family val="2"/>
      <scheme val="minor"/>
    </font>
    <font>
      <b/>
      <sz val="14"/>
      <color theme="1"/>
      <name val="Public Sans"/>
      <family val="3"/>
    </font>
    <font>
      <sz val="11"/>
      <color theme="1"/>
      <name val="Public Sans Light"/>
      <family val="3"/>
    </font>
    <font>
      <sz val="11"/>
      <color theme="1"/>
      <name val="Symbol"/>
      <family val="1"/>
      <charset val="2"/>
    </font>
    <font>
      <sz val="7"/>
      <color theme="1"/>
      <name val="Times New Roman"/>
      <family val="1"/>
    </font>
    <font>
      <b/>
      <sz val="11"/>
      <color theme="1"/>
      <name val="Public Sans Light"/>
      <family val="3"/>
    </font>
    <font>
      <b/>
      <sz val="11"/>
      <color theme="1"/>
      <name val="Open Sans"/>
      <family val="2"/>
    </font>
    <font>
      <sz val="9"/>
      <color rgb="FF002664"/>
      <name val="Public Sans"/>
      <family val="3"/>
    </font>
    <font>
      <b/>
      <sz val="22"/>
      <color theme="2"/>
      <name val="Public Sans"/>
      <family val="3"/>
    </font>
    <font>
      <b/>
      <sz val="20"/>
      <color theme="2"/>
      <name val="Public Sans"/>
      <family val="3"/>
    </font>
    <font>
      <b/>
      <sz val="20"/>
      <color theme="2"/>
      <name val="Open Sans"/>
      <family val="2"/>
      <scheme val="minor"/>
    </font>
  </fonts>
  <fills count="23">
    <fill>
      <patternFill patternType="none"/>
    </fill>
    <fill>
      <patternFill patternType="gray125"/>
    </fill>
    <fill>
      <patternFill patternType="solid">
        <fgColor them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tint="-4.9989318521683403E-2"/>
        <bgColor indexed="64"/>
      </patternFill>
    </fill>
    <fill>
      <patternFill patternType="solid">
        <fgColor rgb="FF00A897"/>
        <bgColor indexed="64"/>
      </patternFill>
    </fill>
    <fill>
      <patternFill patternType="solid">
        <fgColor theme="6" tint="0.59996337778862885"/>
        <bgColor indexed="64"/>
      </patternFill>
    </fill>
    <fill>
      <patternFill patternType="solid">
        <fgColor theme="0"/>
        <bgColor indexed="64"/>
      </patternFill>
    </fill>
    <fill>
      <patternFill patternType="solid">
        <fgColor theme="7" tint="0.59999389629810485"/>
        <bgColor indexed="64"/>
      </patternFill>
    </fill>
    <fill>
      <patternFill patternType="solid">
        <fgColor rgb="FFDDEEFF"/>
        <bgColor indexed="64"/>
      </patternFill>
    </fill>
    <fill>
      <patternFill patternType="solid">
        <fgColor theme="7"/>
      </patternFill>
    </fill>
    <fill>
      <patternFill patternType="solid">
        <fgColor theme="7" tint="0.79998168889431442"/>
        <bgColor indexed="65"/>
      </patternFill>
    </fill>
    <fill>
      <patternFill patternType="solid">
        <fgColor rgb="FFFFFFFF"/>
        <bgColor indexed="64"/>
      </patternFill>
    </fill>
    <fill>
      <patternFill patternType="solid">
        <fgColor theme="5"/>
        <bgColor indexed="64"/>
      </patternFill>
    </fill>
    <fill>
      <patternFill patternType="solid">
        <fgColor theme="2"/>
        <bgColor indexed="64"/>
      </patternFill>
    </fill>
    <fill>
      <patternFill patternType="solid">
        <fgColor rgb="FF002664"/>
        <bgColor indexed="64"/>
      </patternFill>
    </fill>
    <fill>
      <patternFill patternType="solid">
        <fgColor rgb="FFCBEDFD"/>
        <bgColor indexed="64"/>
      </patternFill>
    </fill>
  </fills>
  <borders count="2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right/>
      <top/>
      <bottom style="medium">
        <color theme="2"/>
      </bottom>
      <diagonal/>
    </border>
    <border>
      <left style="thin">
        <color theme="2"/>
      </left>
      <right style="thin">
        <color theme="2"/>
      </right>
      <top style="thin">
        <color theme="2"/>
      </top>
      <bottom style="thin">
        <color theme="2"/>
      </bottom>
      <diagonal/>
    </border>
    <border>
      <left/>
      <right/>
      <top/>
      <bottom style="medium">
        <color indexed="64"/>
      </bottom>
      <diagonal/>
    </border>
    <border>
      <left style="hair">
        <color theme="2"/>
      </left>
      <right style="hair">
        <color theme="2"/>
      </right>
      <top style="hair">
        <color theme="2"/>
      </top>
      <bottom style="hair">
        <color theme="2"/>
      </bottom>
      <diagonal/>
    </border>
    <border>
      <left style="hair">
        <color auto="1"/>
      </left>
      <right style="hair">
        <color auto="1"/>
      </right>
      <top/>
      <bottom style="hair">
        <color auto="1"/>
      </bottom>
      <diagonal/>
    </border>
    <border>
      <left/>
      <right style="hair">
        <color indexed="64"/>
      </right>
      <top/>
      <bottom/>
      <diagonal/>
    </border>
    <border>
      <left/>
      <right/>
      <top style="hair">
        <color auto="1"/>
      </top>
      <bottom style="hair">
        <color indexed="64"/>
      </bottom>
      <diagonal/>
    </border>
    <border>
      <left/>
      <right style="thin">
        <color theme="0"/>
      </right>
      <top/>
      <bottom style="medium">
        <color theme="2"/>
      </bottom>
      <diagonal/>
    </border>
    <border>
      <left style="thin">
        <color theme="0"/>
      </left>
      <right style="thin">
        <color theme="0"/>
      </right>
      <top/>
      <bottom style="medium">
        <color theme="2"/>
      </bottom>
      <diagonal/>
    </border>
    <border>
      <left/>
      <right style="thin">
        <color theme="0"/>
      </right>
      <top/>
      <bottom style="thin">
        <color theme="2"/>
      </bottom>
      <diagonal/>
    </border>
    <border>
      <left style="thin">
        <color theme="0"/>
      </left>
      <right style="thin">
        <color theme="0"/>
      </right>
      <top/>
      <bottom style="thin">
        <color theme="0"/>
      </bottom>
      <diagonal/>
    </border>
    <border>
      <left/>
      <right style="thin">
        <color theme="0"/>
      </right>
      <top/>
      <bottom style="thin">
        <color theme="0"/>
      </bottom>
      <diagonal/>
    </border>
    <border>
      <left/>
      <right/>
      <top/>
      <bottom style="thin">
        <color theme="0"/>
      </bottom>
      <diagonal/>
    </border>
  </borders>
  <cellStyleXfs count="41">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0" applyNumberFormat="0" applyBorder="0" applyAlignment="0" applyProtection="0"/>
    <xf numFmtId="0" fontId="9" fillId="6" borderId="1" applyNumberFormat="0" applyAlignment="0" applyProtection="0"/>
    <xf numFmtId="0" fontId="10" fillId="7" borderId="2" applyNumberFormat="0" applyAlignment="0" applyProtection="0"/>
    <xf numFmtId="0" fontId="11" fillId="7" borderId="1" applyNumberFormat="0" applyAlignment="0" applyProtection="0"/>
    <xf numFmtId="0" fontId="12" fillId="0" borderId="3" applyNumberFormat="0" applyFill="0" applyAlignment="0" applyProtection="0"/>
    <xf numFmtId="0" fontId="13" fillId="8" borderId="4" applyNumberFormat="0" applyAlignment="0" applyProtection="0"/>
    <xf numFmtId="0" fontId="14" fillId="0" borderId="0" applyNumberFormat="0" applyFill="0" applyBorder="0" applyAlignment="0" applyProtection="0"/>
    <xf numFmtId="0" fontId="5" fillId="9" borderId="5" applyNumberFormat="0" applyFont="0" applyAlignment="0" applyProtection="0"/>
    <xf numFmtId="0" fontId="15" fillId="0" borderId="0" applyNumberFormat="0" applyFill="0" applyBorder="0" applyAlignment="0" applyProtection="0"/>
    <xf numFmtId="0" fontId="30" fillId="0" borderId="0"/>
    <xf numFmtId="0" fontId="31" fillId="0" borderId="0"/>
    <xf numFmtId="0" fontId="25" fillId="0" borderId="0"/>
    <xf numFmtId="0" fontId="26" fillId="0" borderId="0" applyNumberFormat="0" applyFill="0" applyBorder="0" applyAlignment="0" applyProtection="0"/>
    <xf numFmtId="0" fontId="25" fillId="10" borderId="0"/>
    <xf numFmtId="0" fontId="25" fillId="12" borderId="0"/>
    <xf numFmtId="0" fontId="25" fillId="11" borderId="0"/>
    <xf numFmtId="0" fontId="27" fillId="0" borderId="0" applyNumberFormat="0" applyFill="0" applyBorder="0" applyAlignment="0" applyProtection="0"/>
    <xf numFmtId="0" fontId="18" fillId="0" borderId="0" applyNumberFormat="0" applyFill="0" applyBorder="0" applyAlignment="0" applyProtection="0"/>
    <xf numFmtId="0" fontId="28" fillId="0" borderId="6" applyNumberFormat="0" applyFill="0" applyAlignment="0" applyProtection="0"/>
    <xf numFmtId="0" fontId="19" fillId="0" borderId="7" applyNumberFormat="0" applyFill="0" applyAlignment="0" applyProtection="0"/>
    <xf numFmtId="0" fontId="20" fillId="0" borderId="8" applyNumberFormat="0" applyFill="0" applyAlignment="0" applyProtection="0"/>
    <xf numFmtId="0" fontId="20" fillId="0" borderId="0" applyNumberFormat="0" applyFill="0" applyBorder="0" applyAlignment="0" applyProtection="0"/>
    <xf numFmtId="0" fontId="21" fillId="0" borderId="9" applyNumberFormat="0" applyFill="0" applyAlignment="0" applyProtection="0"/>
    <xf numFmtId="0" fontId="29" fillId="0" borderId="0">
      <alignment vertical="top"/>
    </xf>
    <xf numFmtId="0" fontId="24" fillId="0" borderId="0"/>
    <xf numFmtId="43" fontId="37" fillId="0" borderId="0" applyFont="0" applyFill="0" applyBorder="0" applyAlignment="0" applyProtection="0"/>
    <xf numFmtId="9" fontId="37" fillId="0" borderId="0" applyFont="0" applyFill="0" applyBorder="0" applyAlignment="0" applyProtection="0"/>
    <xf numFmtId="0" fontId="39" fillId="0" borderId="0">
      <alignment horizontal="center"/>
    </xf>
    <xf numFmtId="0" fontId="22" fillId="14" borderId="10">
      <alignment horizontal="right"/>
    </xf>
    <xf numFmtId="0" fontId="41" fillId="15" borderId="0">
      <alignment horizontal="right" vertical="top"/>
    </xf>
    <xf numFmtId="0" fontId="43" fillId="16" borderId="0" applyNumberFormat="0" applyBorder="0" applyAlignment="0" applyProtection="0"/>
    <xf numFmtId="0" fontId="2" fillId="17" borderId="0" applyNumberFormat="0" applyBorder="0" applyAlignment="0" applyProtection="0"/>
    <xf numFmtId="44" fontId="37" fillId="0" borderId="0" applyFont="0" applyFill="0" applyBorder="0" applyAlignment="0" applyProtection="0"/>
    <xf numFmtId="0" fontId="2" fillId="0" borderId="0"/>
    <xf numFmtId="43" fontId="2" fillId="0" borderId="0" applyFont="0" applyFill="0" applyBorder="0" applyAlignment="0" applyProtection="0"/>
    <xf numFmtId="44" fontId="37" fillId="0" borderId="0" applyFont="0" applyFill="0" applyBorder="0" applyAlignment="0" applyProtection="0"/>
  </cellStyleXfs>
  <cellXfs count="210">
    <xf numFmtId="0" fontId="0" fillId="0" borderId="0" xfId="0"/>
    <xf numFmtId="0" fontId="16" fillId="2" borderId="0" xfId="0" applyFont="1" applyFill="1" applyAlignment="1">
      <alignment vertical="center"/>
    </xf>
    <xf numFmtId="0" fontId="17" fillId="2" borderId="0" xfId="0" applyFont="1" applyFill="1" applyAlignment="1">
      <alignment vertical="top"/>
    </xf>
    <xf numFmtId="0" fontId="32" fillId="2" borderId="0" xfId="0" applyFont="1" applyFill="1" applyAlignment="1">
      <alignment vertical="center"/>
    </xf>
    <xf numFmtId="0" fontId="33" fillId="2" borderId="0" xfId="0" applyFont="1" applyFill="1" applyAlignment="1">
      <alignment vertical="center"/>
    </xf>
    <xf numFmtId="0" fontId="34" fillId="2" borderId="0" xfId="0" applyFont="1" applyFill="1" applyAlignment="1">
      <alignment vertical="center"/>
    </xf>
    <xf numFmtId="0" fontId="35" fillId="2" borderId="0" xfId="0" applyFont="1" applyFill="1" applyAlignment="1">
      <alignment vertical="center"/>
    </xf>
    <xf numFmtId="0" fontId="36" fillId="2" borderId="0" xfId="0" applyFont="1" applyFill="1" applyAlignment="1">
      <alignment vertical="top"/>
    </xf>
    <xf numFmtId="0" fontId="0" fillId="13" borderId="0" xfId="0" applyFill="1"/>
    <xf numFmtId="0" fontId="38" fillId="13" borderId="0" xfId="0" applyFont="1" applyFill="1"/>
    <xf numFmtId="0" fontId="38" fillId="2" borderId="0" xfId="0" applyFont="1" applyFill="1"/>
    <xf numFmtId="0" fontId="40" fillId="13" borderId="0" xfId="0" applyFont="1" applyFill="1" applyAlignment="1">
      <alignment vertical="top"/>
    </xf>
    <xf numFmtId="0" fontId="39" fillId="13" borderId="0" xfId="32" applyFill="1" applyAlignment="1">
      <alignment horizontal="left"/>
    </xf>
    <xf numFmtId="0" fontId="22" fillId="13" borderId="0" xfId="0" applyFont="1" applyFill="1" applyAlignment="1">
      <alignment vertical="top"/>
    </xf>
    <xf numFmtId="0" fontId="39" fillId="13" borderId="0" xfId="32" applyFill="1" applyAlignment="1">
      <alignment horizontal="left" vertical="center"/>
    </xf>
    <xf numFmtId="0" fontId="44" fillId="2" borderId="0" xfId="0" applyFont="1" applyFill="1" applyAlignment="1">
      <alignment vertical="center"/>
    </xf>
    <xf numFmtId="0" fontId="45" fillId="2" borderId="0" xfId="0" applyFont="1" applyFill="1" applyAlignment="1">
      <alignment vertical="center"/>
    </xf>
    <xf numFmtId="0" fontId="46" fillId="2" borderId="0" xfId="0" applyFont="1" applyFill="1" applyAlignment="1">
      <alignment vertical="center"/>
    </xf>
    <xf numFmtId="0" fontId="47" fillId="2" borderId="0" xfId="0" applyFont="1" applyFill="1"/>
    <xf numFmtId="0" fontId="48" fillId="0" borderId="0" xfId="0" applyFont="1"/>
    <xf numFmtId="0" fontId="49" fillId="2" borderId="0" xfId="0" applyFont="1" applyFill="1" applyAlignment="1">
      <alignment vertical="top"/>
    </xf>
    <xf numFmtId="0" fontId="50" fillId="2" borderId="0" xfId="0" applyFont="1" applyFill="1" applyAlignment="1">
      <alignment vertical="center"/>
    </xf>
    <xf numFmtId="0" fontId="47" fillId="13" borderId="0" xfId="0" applyFont="1" applyFill="1"/>
    <xf numFmtId="0" fontId="48" fillId="13" borderId="0" xfId="0" applyFont="1" applyFill="1"/>
    <xf numFmtId="0" fontId="52" fillId="13" borderId="0" xfId="0" applyFont="1" applyFill="1"/>
    <xf numFmtId="0" fontId="48" fillId="18" borderId="0" xfId="0" applyFont="1" applyFill="1"/>
    <xf numFmtId="0" fontId="53" fillId="13" borderId="0" xfId="0" applyFont="1" applyFill="1" applyAlignment="1">
      <alignment horizontal="right"/>
    </xf>
    <xf numFmtId="0" fontId="53" fillId="13" borderId="0" xfId="0" applyFont="1" applyFill="1" applyAlignment="1">
      <alignment horizontal="center"/>
    </xf>
    <xf numFmtId="0" fontId="48" fillId="13" borderId="0" xfId="0" applyFont="1" applyFill="1" applyAlignment="1">
      <alignment horizontal="left"/>
    </xf>
    <xf numFmtId="0" fontId="54" fillId="0" borderId="0" xfId="32" applyFont="1" applyAlignment="1">
      <alignment horizontal="left"/>
    </xf>
    <xf numFmtId="0" fontId="53" fillId="13" borderId="0" xfId="0" applyFont="1" applyFill="1"/>
    <xf numFmtId="2" fontId="48" fillId="19" borderId="11" xfId="37" applyNumberFormat="1" applyFont="1" applyFill="1" applyBorder="1" applyAlignment="1">
      <alignment horizontal="center" vertical="center"/>
    </xf>
    <xf numFmtId="9" fontId="48" fillId="13" borderId="0" xfId="31" applyFont="1" applyFill="1"/>
    <xf numFmtId="0" fontId="55" fillId="13" borderId="0" xfId="0" applyFont="1" applyFill="1"/>
    <xf numFmtId="0" fontId="56" fillId="13" borderId="0" xfId="0" applyFont="1" applyFill="1"/>
    <xf numFmtId="0" fontId="55" fillId="13" borderId="0" xfId="0" applyFont="1" applyFill="1" applyAlignment="1">
      <alignment horizontal="center" vertical="center"/>
    </xf>
    <xf numFmtId="43" fontId="48" fillId="13" borderId="0" xfId="0" applyNumberFormat="1" applyFont="1" applyFill="1" applyAlignment="1">
      <alignment horizontal="center" vertical="center"/>
    </xf>
    <xf numFmtId="2" fontId="48" fillId="13" borderId="0" xfId="0" applyNumberFormat="1" applyFont="1" applyFill="1"/>
    <xf numFmtId="0" fontId="48" fillId="13" borderId="0" xfId="0" applyFont="1" applyFill="1" applyAlignment="1">
      <alignment horizontal="center" vertical="center"/>
    </xf>
    <xf numFmtId="0" fontId="52" fillId="13" borderId="0" xfId="0" applyFont="1" applyFill="1" applyAlignment="1">
      <alignment horizontal="center" vertical="center" wrapText="1"/>
    </xf>
    <xf numFmtId="1" fontId="48" fillId="18" borderId="11" xfId="37" applyNumberFormat="1" applyFont="1" applyFill="1" applyBorder="1" applyAlignment="1">
      <alignment horizontal="center" vertical="center"/>
    </xf>
    <xf numFmtId="43" fontId="48" fillId="18" borderId="0" xfId="0" applyNumberFormat="1" applyFont="1" applyFill="1" applyAlignment="1">
      <alignment horizontal="center" vertical="center"/>
    </xf>
    <xf numFmtId="0" fontId="48" fillId="0" borderId="0" xfId="0" applyFont="1" applyAlignment="1">
      <alignment horizontal="center" vertical="center"/>
    </xf>
    <xf numFmtId="1" fontId="48" fillId="19" borderId="11" xfId="0" applyNumberFormat="1" applyFont="1" applyFill="1" applyBorder="1" applyAlignment="1">
      <alignment vertical="center"/>
    </xf>
    <xf numFmtId="0" fontId="48" fillId="13" borderId="0" xfId="0" applyFont="1" applyFill="1" applyAlignment="1">
      <alignment horizontal="right"/>
    </xf>
    <xf numFmtId="0" fontId="48" fillId="13" borderId="0" xfId="0" applyFont="1" applyFill="1" applyAlignment="1">
      <alignment horizontal="center"/>
    </xf>
    <xf numFmtId="0" fontId="54" fillId="13" borderId="0" xfId="32" applyFont="1" applyFill="1" applyAlignment="1">
      <alignment horizontal="left" vertical="center"/>
    </xf>
    <xf numFmtId="0" fontId="59" fillId="0" borderId="0" xfId="0" applyFont="1"/>
    <xf numFmtId="0" fontId="60" fillId="13" borderId="0" xfId="0" applyFont="1" applyFill="1" applyAlignment="1">
      <alignment horizontal="left"/>
    </xf>
    <xf numFmtId="0" fontId="48" fillId="13" borderId="0" xfId="0" applyFont="1" applyFill="1" applyAlignment="1">
      <alignment horizontal="right" vertical="center"/>
    </xf>
    <xf numFmtId="1" fontId="48" fillId="19" borderId="11" xfId="0" applyNumberFormat="1" applyFont="1" applyFill="1" applyBorder="1" applyAlignment="1">
      <alignment horizontal="center" vertical="center"/>
    </xf>
    <xf numFmtId="0" fontId="55" fillId="13" borderId="0" xfId="0" applyFont="1" applyFill="1" applyAlignment="1">
      <alignment horizontal="right"/>
    </xf>
    <xf numFmtId="0" fontId="55" fillId="13" borderId="0" xfId="0" applyFont="1" applyFill="1" applyAlignment="1">
      <alignment horizontal="left"/>
    </xf>
    <xf numFmtId="0" fontId="55" fillId="18" borderId="0" xfId="0" applyFont="1" applyFill="1"/>
    <xf numFmtId="0" fontId="48" fillId="13" borderId="0" xfId="0" applyFont="1" applyFill="1" applyAlignment="1">
      <alignment vertical="top"/>
    </xf>
    <xf numFmtId="0" fontId="58" fillId="13" borderId="0" xfId="0" applyFont="1" applyFill="1" applyAlignment="1">
      <alignment horizontal="right" vertical="center" wrapText="1"/>
    </xf>
    <xf numFmtId="0" fontId="58" fillId="13" borderId="0" xfId="0" applyFont="1" applyFill="1" applyAlignment="1">
      <alignment horizontal="left" vertical="center" wrapText="1"/>
    </xf>
    <xf numFmtId="0" fontId="58" fillId="13" borderId="0" xfId="0" applyFont="1" applyFill="1" applyAlignment="1">
      <alignment horizontal="center" vertical="center" wrapText="1"/>
    </xf>
    <xf numFmtId="0" fontId="48" fillId="13" borderId="0" xfId="32" applyFont="1" applyFill="1" applyAlignment="1">
      <alignment horizontal="right"/>
    </xf>
    <xf numFmtId="0" fontId="48" fillId="13" borderId="0" xfId="32" applyFont="1" applyFill="1" applyAlignment="1">
      <alignment horizontal="left"/>
    </xf>
    <xf numFmtId="0" fontId="48" fillId="13" borderId="0" xfId="32" applyFont="1" applyFill="1">
      <alignment horizontal="center"/>
    </xf>
    <xf numFmtId="0" fontId="56" fillId="0" borderId="0" xfId="0" applyFont="1"/>
    <xf numFmtId="0" fontId="55" fillId="0" borderId="0" xfId="0" applyFont="1"/>
    <xf numFmtId="0" fontId="62" fillId="13" borderId="0" xfId="0" applyFont="1" applyFill="1" applyAlignment="1">
      <alignment horizontal="left" vertical="center"/>
    </xf>
    <xf numFmtId="0" fontId="56" fillId="13" borderId="0" xfId="0" applyFont="1" applyFill="1" applyAlignment="1">
      <alignment vertical="center"/>
    </xf>
    <xf numFmtId="0" fontId="56" fillId="13" borderId="0" xfId="0" applyFont="1" applyFill="1" applyAlignment="1">
      <alignment horizontal="left" vertical="center"/>
    </xf>
    <xf numFmtId="0" fontId="56" fillId="13" borderId="0" xfId="0" applyFont="1" applyFill="1" applyAlignment="1">
      <alignment horizontal="right" vertical="center" wrapText="1"/>
    </xf>
    <xf numFmtId="3" fontId="48" fillId="19" borderId="11" xfId="0" applyNumberFormat="1" applyFont="1" applyFill="1" applyBorder="1"/>
    <xf numFmtId="0" fontId="59" fillId="13" borderId="12" xfId="0" applyFont="1" applyFill="1" applyBorder="1"/>
    <xf numFmtId="0" fontId="61" fillId="13" borderId="0" xfId="0" applyFont="1" applyFill="1" applyAlignment="1">
      <alignment horizontal="left"/>
    </xf>
    <xf numFmtId="0" fontId="48" fillId="0" borderId="0" xfId="0" applyFont="1" applyAlignment="1">
      <alignment vertical="center"/>
    </xf>
    <xf numFmtId="43" fontId="64" fillId="19" borderId="11" xfId="39" applyFont="1" applyFill="1" applyBorder="1" applyAlignment="1">
      <alignment horizontal="right" vertical="center" wrapText="1"/>
    </xf>
    <xf numFmtId="0" fontId="65" fillId="13" borderId="0" xfId="0" applyFont="1" applyFill="1" applyAlignment="1">
      <alignment horizontal="center" wrapText="1"/>
    </xf>
    <xf numFmtId="43" fontId="64" fillId="19" borderId="11" xfId="39" applyFont="1" applyFill="1" applyBorder="1" applyAlignment="1">
      <alignment vertical="center" wrapText="1"/>
    </xf>
    <xf numFmtId="0" fontId="48" fillId="0" borderId="0" xfId="38" applyFont="1"/>
    <xf numFmtId="0" fontId="48" fillId="13" borderId="0" xfId="38" applyFont="1" applyFill="1"/>
    <xf numFmtId="0" fontId="48" fillId="13" borderId="0" xfId="38" applyFont="1" applyFill="1" applyAlignment="1">
      <alignment vertical="center"/>
    </xf>
    <xf numFmtId="165" fontId="48" fillId="19" borderId="11" xfId="30" applyNumberFormat="1" applyFont="1" applyFill="1" applyBorder="1"/>
    <xf numFmtId="0" fontId="61" fillId="13" borderId="0" xfId="0" applyFont="1" applyFill="1"/>
    <xf numFmtId="0" fontId="56" fillId="13" borderId="0" xfId="0" applyFont="1" applyFill="1" applyAlignment="1">
      <alignment horizontal="right"/>
    </xf>
    <xf numFmtId="0" fontId="48" fillId="13" borderId="0" xfId="0" applyFont="1" applyFill="1" applyAlignment="1">
      <alignment vertical="center"/>
    </xf>
    <xf numFmtId="0" fontId="63" fillId="13" borderId="0" xfId="38" applyFont="1" applyFill="1" applyAlignment="1">
      <alignment horizontal="center" wrapText="1"/>
    </xf>
    <xf numFmtId="0" fontId="48" fillId="2" borderId="0" xfId="0" applyFont="1" applyFill="1"/>
    <xf numFmtId="0" fontId="54" fillId="0" borderId="0" xfId="32" applyFont="1">
      <alignment horizontal="center"/>
    </xf>
    <xf numFmtId="43" fontId="48" fillId="13" borderId="0" xfId="30" applyFont="1" applyFill="1"/>
    <xf numFmtId="43" fontId="48" fillId="18" borderId="0" xfId="30" applyFont="1" applyFill="1"/>
    <xf numFmtId="0" fontId="57" fillId="0" borderId="0" xfId="0" applyFont="1"/>
    <xf numFmtId="0" fontId="65" fillId="13" borderId="0" xfId="0" applyFont="1" applyFill="1" applyAlignment="1">
      <alignment horizontal="right"/>
    </xf>
    <xf numFmtId="1" fontId="52" fillId="13" borderId="0" xfId="0" applyNumberFormat="1" applyFont="1" applyFill="1" applyAlignment="1">
      <alignment horizontal="center" vertical="center"/>
    </xf>
    <xf numFmtId="0" fontId="57" fillId="13" borderId="0" xfId="0" applyFont="1" applyFill="1"/>
    <xf numFmtId="1" fontId="66" fillId="13" borderId="0" xfId="0" applyNumberFormat="1" applyFont="1" applyFill="1" applyAlignment="1">
      <alignment horizontal="center" vertical="center"/>
    </xf>
    <xf numFmtId="15" fontId="48" fillId="13" borderId="0" xfId="0" applyNumberFormat="1" applyFont="1" applyFill="1"/>
    <xf numFmtId="0" fontId="67" fillId="13" borderId="0" xfId="15" applyFont="1" applyFill="1"/>
    <xf numFmtId="0" fontId="68" fillId="13" borderId="0" xfId="0" applyFont="1" applyFill="1"/>
    <xf numFmtId="0" fontId="69" fillId="13" borderId="0" xfId="0" applyFont="1" applyFill="1"/>
    <xf numFmtId="0" fontId="68" fillId="13" borderId="0" xfId="0" applyFont="1" applyFill="1" applyAlignment="1">
      <alignment horizontal="center" vertical="center"/>
    </xf>
    <xf numFmtId="0" fontId="52" fillId="0" borderId="0" xfId="0" applyFont="1"/>
    <xf numFmtId="0" fontId="48" fillId="13" borderId="0" xfId="36" applyFont="1" applyFill="1"/>
    <xf numFmtId="0" fontId="52" fillId="13" borderId="0" xfId="35" applyFont="1" applyFill="1"/>
    <xf numFmtId="1" fontId="70" fillId="13" borderId="0" xfId="0" applyNumberFormat="1" applyFont="1" applyFill="1" applyAlignment="1">
      <alignment horizontal="center" vertical="center"/>
    </xf>
    <xf numFmtId="0" fontId="68" fillId="18" borderId="0" xfId="0" applyFont="1" applyFill="1" applyAlignment="1">
      <alignment horizontal="center"/>
    </xf>
    <xf numFmtId="1" fontId="71" fillId="13" borderId="0" xfId="0" applyNumberFormat="1" applyFont="1" applyFill="1" applyAlignment="1">
      <alignment horizontal="center" vertical="center"/>
    </xf>
    <xf numFmtId="0" fontId="68" fillId="18" borderId="0" xfId="0" applyFont="1" applyFill="1" applyAlignment="1">
      <alignment horizontal="center" vertical="center"/>
    </xf>
    <xf numFmtId="167" fontId="48" fillId="19" borderId="11" xfId="0" applyNumberFormat="1" applyFont="1" applyFill="1" applyBorder="1"/>
    <xf numFmtId="167" fontId="48" fillId="13" borderId="0" xfId="0" applyNumberFormat="1" applyFont="1" applyFill="1"/>
    <xf numFmtId="0" fontId="73" fillId="13" borderId="0" xfId="0" applyFont="1" applyFill="1" applyAlignment="1">
      <alignment horizontal="center"/>
    </xf>
    <xf numFmtId="0" fontId="73" fillId="13" borderId="0" xfId="0" applyFont="1" applyFill="1"/>
    <xf numFmtId="1" fontId="61" fillId="13" borderId="0" xfId="0" applyNumberFormat="1" applyFont="1" applyFill="1" applyAlignment="1">
      <alignment horizontal="center" vertical="center"/>
    </xf>
    <xf numFmtId="0" fontId="61" fillId="13" borderId="0" xfId="0" applyFont="1" applyFill="1" applyAlignment="1">
      <alignment horizontal="right"/>
    </xf>
    <xf numFmtId="0" fontId="72" fillId="13" borderId="0" xfId="0" applyFont="1" applyFill="1"/>
    <xf numFmtId="0" fontId="59" fillId="13" borderId="0" xfId="0" applyFont="1" applyFill="1"/>
    <xf numFmtId="43" fontId="75" fillId="18" borderId="11" xfId="37" applyNumberFormat="1" applyFont="1" applyFill="1" applyBorder="1" applyAlignment="1">
      <alignment horizontal="center"/>
    </xf>
    <xf numFmtId="164" fontId="48" fillId="18" borderId="11" xfId="30" applyNumberFormat="1" applyFont="1" applyFill="1" applyBorder="1" applyAlignment="1">
      <alignment horizontal="center" vertical="center"/>
    </xf>
    <xf numFmtId="164" fontId="48" fillId="13" borderId="0" xfId="30" applyNumberFormat="1" applyFont="1" applyFill="1"/>
    <xf numFmtId="1" fontId="52" fillId="18" borderId="11" xfId="37" applyNumberFormat="1" applyFont="1" applyFill="1" applyBorder="1" applyAlignment="1">
      <alignment horizontal="center" vertical="center"/>
    </xf>
    <xf numFmtId="0" fontId="23" fillId="0" borderId="0" xfId="0" applyFont="1"/>
    <xf numFmtId="0" fontId="1" fillId="0" borderId="0" xfId="0" applyFont="1"/>
    <xf numFmtId="0" fontId="1" fillId="2" borderId="0" xfId="0" applyFont="1" applyFill="1"/>
    <xf numFmtId="0" fontId="23" fillId="0" borderId="0" xfId="0" applyFont="1" applyAlignment="1">
      <alignment horizontal="right"/>
    </xf>
    <xf numFmtId="0" fontId="1" fillId="20" borderId="0" xfId="0" applyFont="1" applyFill="1"/>
    <xf numFmtId="0" fontId="23" fillId="13" borderId="0" xfId="0" applyFont="1" applyFill="1"/>
    <xf numFmtId="0" fontId="78" fillId="0" borderId="0" xfId="0" applyFont="1" applyAlignment="1">
      <alignment horizontal="right"/>
    </xf>
    <xf numFmtId="0" fontId="23" fillId="0" borderId="12" xfId="0" applyFont="1" applyBorder="1"/>
    <xf numFmtId="0" fontId="23" fillId="19" borderId="15" xfId="0" applyFont="1" applyFill="1" applyBorder="1"/>
    <xf numFmtId="0" fontId="81" fillId="0" borderId="0" xfId="0" applyFont="1"/>
    <xf numFmtId="0" fontId="82" fillId="0" borderId="0" xfId="0" applyFont="1"/>
    <xf numFmtId="0" fontId="54" fillId="13" borderId="0" xfId="0" applyFont="1" applyFill="1"/>
    <xf numFmtId="1" fontId="52" fillId="18" borderId="16" xfId="37" applyNumberFormat="1" applyFont="1" applyFill="1" applyBorder="1" applyAlignment="1">
      <alignment horizontal="center" vertical="center"/>
    </xf>
    <xf numFmtId="0" fontId="45" fillId="21" borderId="0" xfId="0" applyFont="1" applyFill="1" applyAlignment="1">
      <alignment vertical="center"/>
    </xf>
    <xf numFmtId="0" fontId="65" fillId="18" borderId="0" xfId="0" applyFont="1" applyFill="1" applyAlignment="1">
      <alignment horizontal="right"/>
    </xf>
    <xf numFmtId="166" fontId="48" fillId="18" borderId="13" xfId="0" applyNumberFormat="1" applyFont="1" applyFill="1" applyBorder="1"/>
    <xf numFmtId="15" fontId="48" fillId="18" borderId="0" xfId="0" applyNumberFormat="1" applyFont="1" applyFill="1"/>
    <xf numFmtId="0" fontId="61" fillId="18" borderId="0" xfId="0" applyFont="1" applyFill="1" applyAlignment="1">
      <alignment horizontal="right"/>
    </xf>
    <xf numFmtId="0" fontId="72" fillId="18" borderId="12" xfId="0" applyFont="1" applyFill="1" applyBorder="1"/>
    <xf numFmtId="43" fontId="48" fillId="13" borderId="0" xfId="37" applyNumberFormat="1" applyFont="1" applyFill="1" applyBorder="1"/>
    <xf numFmtId="165" fontId="52" fillId="13" borderId="0" xfId="37" applyNumberFormat="1" applyFont="1" applyFill="1" applyBorder="1"/>
    <xf numFmtId="43" fontId="52" fillId="13" borderId="0" xfId="37" applyNumberFormat="1" applyFont="1" applyFill="1" applyBorder="1"/>
    <xf numFmtId="0" fontId="84" fillId="13" borderId="0" xfId="14" applyFont="1" applyFill="1"/>
    <xf numFmtId="165" fontId="48" fillId="18" borderId="11" xfId="37" applyNumberFormat="1" applyFont="1" applyFill="1" applyBorder="1"/>
    <xf numFmtId="43" fontId="48" fillId="18" borderId="11" xfId="37" applyNumberFormat="1" applyFont="1" applyFill="1" applyBorder="1"/>
    <xf numFmtId="43" fontId="52" fillId="18" borderId="11" xfId="37" applyNumberFormat="1" applyFont="1" applyFill="1" applyBorder="1"/>
    <xf numFmtId="165" fontId="52" fillId="18" borderId="11" xfId="37" applyNumberFormat="1" applyFont="1" applyFill="1" applyBorder="1"/>
    <xf numFmtId="0" fontId="32" fillId="21" borderId="0" xfId="0" applyFont="1" applyFill="1" applyAlignment="1">
      <alignment vertical="center"/>
    </xf>
    <xf numFmtId="0" fontId="33" fillId="21" borderId="0" xfId="0" applyFont="1" applyFill="1" applyAlignment="1">
      <alignment vertical="center"/>
    </xf>
    <xf numFmtId="9" fontId="48" fillId="18" borderId="11" xfId="31" applyFont="1" applyFill="1" applyBorder="1"/>
    <xf numFmtId="9" fontId="48" fillId="22" borderId="11" xfId="31" applyFont="1" applyFill="1" applyBorder="1"/>
    <xf numFmtId="14" fontId="48" fillId="22" borderId="11" xfId="0" applyNumberFormat="1" applyFont="1" applyFill="1" applyBorder="1" applyAlignment="1">
      <alignment horizontal="center" vertical="center"/>
    </xf>
    <xf numFmtId="0" fontId="22" fillId="18" borderId="0" xfId="33" applyFill="1" applyBorder="1" applyAlignment="1">
      <alignment horizontal="center" vertical="center"/>
    </xf>
    <xf numFmtId="14" fontId="48" fillId="18" borderId="11" xfId="0" applyNumberFormat="1" applyFont="1" applyFill="1" applyBorder="1"/>
    <xf numFmtId="2" fontId="48" fillId="18" borderId="11" xfId="0" applyNumberFormat="1" applyFont="1" applyFill="1" applyBorder="1"/>
    <xf numFmtId="0" fontId="52" fillId="18" borderId="0" xfId="0" applyFont="1" applyFill="1"/>
    <xf numFmtId="0" fontId="52" fillId="18" borderId="0" xfId="0" applyFont="1" applyFill="1" applyAlignment="1">
      <alignment horizontal="left"/>
    </xf>
    <xf numFmtId="0" fontId="52" fillId="18" borderId="0" xfId="0" applyFont="1" applyFill="1" applyAlignment="1">
      <alignment horizontal="right"/>
    </xf>
    <xf numFmtId="0" fontId="48" fillId="18" borderId="0" xfId="0" applyFont="1" applyFill="1" applyAlignment="1">
      <alignment horizontal="right"/>
    </xf>
    <xf numFmtId="43" fontId="64" fillId="18" borderId="11" xfId="39" applyFont="1" applyFill="1" applyBorder="1" applyAlignment="1">
      <alignment wrapText="1"/>
    </xf>
    <xf numFmtId="0" fontId="65" fillId="18" borderId="0" xfId="0" applyFont="1" applyFill="1" applyAlignment="1">
      <alignment horizontal="center" wrapText="1"/>
    </xf>
    <xf numFmtId="165" fontId="48" fillId="18" borderId="11" xfId="30" applyNumberFormat="1" applyFont="1" applyFill="1" applyBorder="1"/>
    <xf numFmtId="0" fontId="83" fillId="22" borderId="0" xfId="0" applyFont="1" applyFill="1"/>
    <xf numFmtId="0" fontId="76" fillId="0" borderId="0" xfId="0" applyFont="1" applyAlignment="1">
      <alignment horizontal="right"/>
    </xf>
    <xf numFmtId="0" fontId="77" fillId="0" borderId="0" xfId="0" applyFont="1"/>
    <xf numFmtId="14" fontId="23" fillId="0" borderId="0" xfId="0" applyNumberFormat="1" applyFont="1"/>
    <xf numFmtId="0" fontId="80" fillId="0" borderId="14" xfId="0" applyFont="1" applyBorder="1"/>
    <xf numFmtId="0" fontId="80" fillId="0" borderId="12" xfId="0" applyFont="1" applyBorder="1"/>
    <xf numFmtId="0" fontId="50" fillId="21" borderId="0" xfId="0" applyFont="1" applyFill="1" applyAlignment="1">
      <alignment vertical="center"/>
    </xf>
    <xf numFmtId="9" fontId="48" fillId="22" borderId="11" xfId="31" applyFont="1" applyFill="1" applyBorder="1" applyAlignment="1">
      <alignment horizontal="center" vertical="center"/>
    </xf>
    <xf numFmtId="2" fontId="48" fillId="22" borderId="11" xfId="37" applyNumberFormat="1" applyFont="1" applyFill="1" applyBorder="1" applyAlignment="1">
      <alignment horizontal="center" vertical="center"/>
    </xf>
    <xf numFmtId="0" fontId="23" fillId="13" borderId="15" xfId="0" applyFont="1" applyFill="1" applyBorder="1"/>
    <xf numFmtId="168" fontId="48" fillId="19" borderId="11" xfId="0" applyNumberFormat="1" applyFont="1" applyFill="1" applyBorder="1"/>
    <xf numFmtId="44" fontId="48" fillId="19" borderId="11" xfId="40" applyFont="1" applyFill="1" applyBorder="1"/>
    <xf numFmtId="43" fontId="52" fillId="18" borderId="11" xfId="30" applyFont="1" applyFill="1" applyBorder="1" applyAlignment="1">
      <alignment horizontal="center" vertical="center"/>
    </xf>
    <xf numFmtId="168" fontId="23" fillId="13" borderId="15" xfId="0" applyNumberFormat="1" applyFont="1" applyFill="1" applyBorder="1"/>
    <xf numFmtId="0" fontId="23" fillId="0" borderId="18" xfId="0" applyFont="1" applyBorder="1"/>
    <xf numFmtId="168" fontId="23" fillId="0" borderId="11" xfId="0" applyNumberFormat="1" applyFont="1" applyBorder="1"/>
    <xf numFmtId="168" fontId="23" fillId="0" borderId="16" xfId="0" applyNumberFormat="1" applyFont="1" applyBorder="1"/>
    <xf numFmtId="0" fontId="82" fillId="0" borderId="17" xfId="0" applyFont="1" applyBorder="1"/>
    <xf numFmtId="168" fontId="82" fillId="0" borderId="11" xfId="0" applyNumberFormat="1" applyFont="1" applyBorder="1"/>
    <xf numFmtId="168" fontId="82" fillId="13" borderId="11" xfId="0" applyNumberFormat="1" applyFont="1" applyFill="1" applyBorder="1"/>
    <xf numFmtId="168" fontId="82" fillId="13" borderId="15" xfId="0" applyNumberFormat="1" applyFont="1" applyFill="1" applyBorder="1"/>
    <xf numFmtId="0" fontId="85" fillId="13" borderId="0" xfId="0" applyFont="1" applyFill="1" applyAlignment="1">
      <alignment vertical="center"/>
    </xf>
    <xf numFmtId="0" fontId="86" fillId="13" borderId="0" xfId="0" applyFont="1" applyFill="1" applyAlignment="1">
      <alignment horizontal="left" vertical="center" indent="2"/>
    </xf>
    <xf numFmtId="2" fontId="48" fillId="13" borderId="11" xfId="37" applyNumberFormat="1" applyFont="1" applyFill="1" applyBorder="1" applyAlignment="1">
      <alignment horizontal="center" vertical="center"/>
    </xf>
    <xf numFmtId="0" fontId="86" fillId="13" borderId="0" xfId="0" applyFont="1" applyFill="1" applyAlignment="1">
      <alignment horizontal="left" vertical="center" indent="4"/>
    </xf>
    <xf numFmtId="0" fontId="90" fillId="13" borderId="0" xfId="0" applyFont="1" applyFill="1" applyAlignment="1">
      <alignment vertical="center"/>
    </xf>
    <xf numFmtId="0" fontId="91" fillId="0" borderId="19" xfId="0" applyFont="1" applyBorder="1"/>
    <xf numFmtId="0" fontId="92" fillId="0" borderId="19" xfId="0" applyFont="1" applyBorder="1"/>
    <xf numFmtId="0" fontId="51" fillId="0" borderId="19" xfId="0" applyFont="1" applyBorder="1"/>
    <xf numFmtId="0" fontId="93" fillId="0" borderId="12" xfId="0" applyFont="1" applyBorder="1"/>
    <xf numFmtId="0" fontId="79" fillId="0" borderId="12" xfId="0" applyFont="1" applyBorder="1"/>
    <xf numFmtId="0" fontId="51" fillId="13" borderId="19" xfId="0" applyFont="1" applyFill="1" applyBorder="1"/>
    <xf numFmtId="43" fontId="75" fillId="18" borderId="16" xfId="37" applyNumberFormat="1" applyFont="1" applyFill="1" applyBorder="1" applyAlignment="1">
      <alignment horizontal="center"/>
    </xf>
    <xf numFmtId="0" fontId="92" fillId="0" borderId="19" xfId="0" applyFont="1" applyBorder="1" applyAlignment="1">
      <alignment horizontal="center"/>
    </xf>
    <xf numFmtId="43" fontId="74" fillId="18" borderId="16" xfId="37" applyNumberFormat="1" applyFont="1" applyFill="1" applyBorder="1" applyAlignment="1">
      <alignment horizontal="center"/>
    </xf>
    <xf numFmtId="0" fontId="91" fillId="13" borderId="19" xfId="0" applyFont="1" applyFill="1" applyBorder="1"/>
    <xf numFmtId="0" fontId="51" fillId="0" borderId="20" xfId="0" applyFont="1" applyBorder="1"/>
    <xf numFmtId="0" fontId="51" fillId="0" borderId="21" xfId="0" applyFont="1" applyBorder="1"/>
    <xf numFmtId="0" fontId="51" fillId="13" borderId="20" xfId="0" applyFont="1" applyFill="1" applyBorder="1"/>
    <xf numFmtId="0" fontId="92" fillId="13" borderId="19" xfId="0" applyFont="1" applyFill="1" applyBorder="1" applyAlignment="1">
      <alignment horizontal="center"/>
    </xf>
    <xf numFmtId="0" fontId="92" fillId="0" borderId="21" xfId="0" applyFont="1" applyBorder="1"/>
    <xf numFmtId="0" fontId="47" fillId="0" borderId="0" xfId="0" applyFont="1"/>
    <xf numFmtId="0" fontId="51" fillId="0" borderId="22" xfId="0" applyFont="1" applyBorder="1"/>
    <xf numFmtId="0" fontId="51" fillId="0" borderId="23" xfId="0" applyFont="1" applyBorder="1"/>
    <xf numFmtId="0" fontId="46" fillId="0" borderId="0" xfId="0" applyFont="1" applyAlignment="1">
      <alignment vertical="center"/>
    </xf>
    <xf numFmtId="0" fontId="51" fillId="13" borderId="22" xfId="0" applyFont="1" applyFill="1" applyBorder="1"/>
    <xf numFmtId="0" fontId="51" fillId="13" borderId="23" xfId="0" applyFont="1" applyFill="1" applyBorder="1"/>
    <xf numFmtId="0" fontId="48" fillId="0" borderId="24" xfId="0" applyFont="1" applyBorder="1"/>
    <xf numFmtId="0" fontId="38" fillId="0" borderId="0" xfId="0" applyFont="1"/>
    <xf numFmtId="0" fontId="1" fillId="13" borderId="0" xfId="0" applyFont="1" applyFill="1" applyAlignment="1">
      <alignment horizontal="right" vertical="center"/>
    </xf>
    <xf numFmtId="0" fontId="1" fillId="13" borderId="0" xfId="0" applyFont="1" applyFill="1" applyAlignment="1">
      <alignment vertical="top"/>
    </xf>
    <xf numFmtId="0" fontId="1" fillId="13" borderId="0" xfId="0" applyFont="1" applyFill="1" applyAlignment="1">
      <alignment horizontal="right" vertical="top"/>
    </xf>
    <xf numFmtId="0" fontId="1" fillId="13" borderId="0" xfId="34" applyFont="1" applyFill="1">
      <alignment horizontal="right" vertical="top"/>
    </xf>
  </cellXfs>
  <cellStyles count="41">
    <cellStyle name="20% - Accent4" xfId="36" builtinId="42"/>
    <cellStyle name="Accent4" xfId="35" builtinId="41"/>
    <cellStyle name="Actual" xfId="33" xr:uid="{D3C4CACD-ED26-4A8A-886C-D898095F8707}"/>
    <cellStyle name="Bad" xfId="4" builtinId="27" hidden="1"/>
    <cellStyle name="CalcRef" xfId="34" xr:uid="{70D6B756-7765-4EFA-8B8F-6BCFC577B85A}"/>
    <cellStyle name="Calculation" xfId="8" builtinId="22" hidden="1"/>
    <cellStyle name="Category" xfId="14" xr:uid="{0B7BB563-C5A4-4F2F-B66E-098B032ACF88}"/>
    <cellStyle name="Check Cell" xfId="10" builtinId="23" hidden="1"/>
    <cellStyle name="Comma" xfId="30" builtinId="3"/>
    <cellStyle name="Comma 2 2" xfId="39" xr:uid="{57A8C934-0505-45BF-9151-7B5BEA44E7B2}"/>
    <cellStyle name="Currency" xfId="40" builtinId="4"/>
    <cellStyle name="Currency 2" xfId="37" xr:uid="{29A2D82E-683D-452B-8115-96AD069BB532}"/>
    <cellStyle name="Explanatory Text" xfId="13" builtinId="53" hidden="1"/>
    <cellStyle name="Followed Hyperlink" xfId="2" builtinId="9" hidden="1"/>
    <cellStyle name="Followed Hyperlink" xfId="21" builtinId="9" customBuiltin="1"/>
    <cellStyle name="Formula change cell" xfId="19" xr:uid="{E49FE87C-DBC2-45C1-9FF9-667C9CDA2707}"/>
    <cellStyle name="Good" xfId="3" builtinId="26" hidden="1"/>
    <cellStyle name="Heading 1" xfId="23" builtinId="16" hidden="1" customBuiltin="1"/>
    <cellStyle name="Heading 2" xfId="24" builtinId="17" hidden="1"/>
    <cellStyle name="Heading 3" xfId="25" builtinId="18" hidden="1"/>
    <cellStyle name="Heading 4" xfId="26" builtinId="19" hidden="1"/>
    <cellStyle name="Hyperlink" xfId="1" builtinId="8" hidden="1"/>
    <cellStyle name="Hyperlink" xfId="17" builtinId="8" customBuiltin="1"/>
    <cellStyle name="Input" xfId="6" builtinId="20" hidden="1"/>
    <cellStyle name="InputCell" xfId="18" xr:uid="{2D6EF06A-4E5E-418C-864D-73935DF5F533}"/>
    <cellStyle name="LineItem" xfId="16" xr:uid="{FD098ECF-44F1-4E9E-8541-48DF2E93B46C}"/>
    <cellStyle name="Linked Cell" xfId="9" builtinId="24" hidden="1"/>
    <cellStyle name="Main heading" xfId="28" xr:uid="{D26EDA8D-059C-4EA7-8387-D6D82099B44B}"/>
    <cellStyle name="Neutral" xfId="5" builtinId="28" hidden="1"/>
    <cellStyle name="Normal" xfId="0" builtinId="0" customBuiltin="1"/>
    <cellStyle name="Normal 2" xfId="38" xr:uid="{FFC5E7DF-AD10-491C-ADEA-DF25158EECC6}"/>
    <cellStyle name="Note" xfId="12" builtinId="10" hidden="1"/>
    <cellStyle name="Output" xfId="7" builtinId="21" hidden="1"/>
    <cellStyle name="Percent" xfId="31" builtinId="5"/>
    <cellStyle name="Solver cell" xfId="20" xr:uid="{C903F9E8-9AA5-4CEB-BCE0-0AFE8624550D}"/>
    <cellStyle name="Subcategory" xfId="15" xr:uid="{911AE8DC-C55F-4732-9700-18C302F7EFA7}"/>
    <cellStyle name="Subheading" xfId="29" xr:uid="{86B8D6F9-798F-4906-90AC-49764B7673C0}"/>
    <cellStyle name="Title" xfId="22" builtinId="15" hidden="1"/>
    <cellStyle name="Total" xfId="27" builtinId="25" hidden="1"/>
    <cellStyle name="Units" xfId="32" xr:uid="{268CB325-AF88-4C0B-AD66-69CE423E6B21}"/>
    <cellStyle name="Warning Text" xfId="11" builtinId="11" hidden="1"/>
  </cellStyles>
  <dxfs count="2">
    <dxf>
      <font>
        <b/>
        <i val="0"/>
        <color theme="0"/>
      </font>
      <fill>
        <patternFill>
          <bgColor theme="4"/>
        </patternFill>
      </fill>
    </dxf>
    <dxf>
      <border>
        <left style="thin">
          <color auto="1"/>
        </left>
        <right style="thin">
          <color auto="1"/>
        </right>
        <top style="thin">
          <color auto="1"/>
        </top>
        <bottom style="thin">
          <color auto="1"/>
        </bottom>
      </border>
    </dxf>
  </dxfs>
  <tableStyles count="1" defaultTableStyle="Table Style 1" defaultPivotStyle="PivotStyleLight16">
    <tableStyle name="Table Style 1" pivot="0" count="2" xr9:uid="{40DC8C16-070A-4096-8C31-BB2DC3A90D62}">
      <tableStyleElement type="wholeTable" dxfId="1"/>
      <tableStyleElement type="headerRow" dxfId="0"/>
    </tableStyle>
  </tableStyles>
  <colors>
    <mruColors>
      <color rgb="FF6A7177"/>
      <color rgb="FF9BA1A5"/>
      <color rgb="FFE83F35"/>
      <color rgb="FF00A897"/>
      <color rgb="FF5E61AB"/>
      <color rgb="FFFBB216"/>
      <color rgb="FFEB7E00"/>
      <color rgb="FFA10000"/>
      <color rgb="FF37424A"/>
      <color rgb="FFCFD1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Dashboard!$E$31</c:f>
              <c:strCache>
                <c:ptCount val="1"/>
                <c:pt idx="0">
                  <c:v>AIC</c:v>
                </c:pt>
              </c:strCache>
            </c:strRef>
          </c:tx>
          <c:spPr>
            <a:solidFill>
              <a:schemeClr val="accent1"/>
            </a:solidFill>
            <a:ln>
              <a:noFill/>
            </a:ln>
            <a:effectLst/>
          </c:spPr>
          <c:invertIfNegative val="0"/>
          <c:dLbls>
            <c:numFmt formatCode="&quot;$&quot;#,##0.00" sourceLinked="0"/>
            <c:spPr>
              <a:noFill/>
              <a:ln>
                <a:noFill/>
              </a:ln>
              <a:effectLst/>
            </c:spPr>
            <c:txPr>
              <a:bodyPr rot="0" spcFirstLastPara="1" vertOverflow="ellipsis" vert="horz" wrap="square" anchor="ctr" anchorCtr="1"/>
              <a:lstStyle/>
              <a:p>
                <a:pPr>
                  <a:defRPr sz="1100" b="0" i="0" u="none" strike="noStrike" kern="1200" baseline="0">
                    <a:solidFill>
                      <a:schemeClr val="accent5"/>
                    </a:solidFill>
                    <a:latin typeface="Public Sans" pitchFamily="2"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Dashboard!$C$32:$C$34</c:f>
              <c:strCache>
                <c:ptCount val="3"/>
                <c:pt idx="0">
                  <c:v>Non-bulk water asset 1</c:v>
                </c:pt>
                <c:pt idx="1">
                  <c:v>Non-bulk water asset 2</c:v>
                </c:pt>
                <c:pt idx="2">
                  <c:v>Non-bulk water asset 3</c:v>
                </c:pt>
              </c:strCache>
            </c:strRef>
          </c:cat>
          <c:val>
            <c:numRef>
              <c:f>Dashboard!$E$32:$E$34</c:f>
              <c:numCache>
                <c:formatCode>_-* #,##0.0_-;\-* #,##0.0_-;_-* "-"??_-;_-@_-</c:formatCode>
                <c:ptCount val="3"/>
                <c:pt idx="0">
                  <c:v>0</c:v>
                </c:pt>
                <c:pt idx="1">
                  <c:v>0</c:v>
                </c:pt>
                <c:pt idx="2">
                  <c:v>0</c:v>
                </c:pt>
              </c:numCache>
            </c:numRef>
          </c:val>
          <c:extLst>
            <c:ext xmlns:c16="http://schemas.microsoft.com/office/drawing/2014/chart" uri="{C3380CC4-5D6E-409C-BE32-E72D297353CC}">
              <c16:uniqueId val="{00000001-07F8-4EC3-A6D1-D96B6888CF3A}"/>
            </c:ext>
          </c:extLst>
        </c:ser>
        <c:ser>
          <c:idx val="2"/>
          <c:order val="2"/>
          <c:tx>
            <c:strRef>
              <c:f>Dashboard!$F$31</c:f>
              <c:strCache>
                <c:ptCount val="1"/>
                <c:pt idx="0">
                  <c:v>Turvey</c:v>
                </c:pt>
              </c:strCache>
            </c:strRef>
          </c:tx>
          <c:spPr>
            <a:solidFill>
              <a:schemeClr val="tx2"/>
            </a:solidFill>
            <a:ln>
              <a:noFill/>
            </a:ln>
            <a:effectLst/>
          </c:spPr>
          <c:invertIfNegative val="0"/>
          <c:dLbls>
            <c:numFmt formatCode="&quot;$&quot;#,##0.00" sourceLinked="0"/>
            <c:spPr>
              <a:noFill/>
              <a:ln>
                <a:noFill/>
              </a:ln>
              <a:effectLst/>
            </c:spPr>
            <c:txPr>
              <a:bodyPr rot="0" spcFirstLastPara="1" vertOverflow="ellipsis" vert="horz" wrap="square" anchor="ctr" anchorCtr="1"/>
              <a:lstStyle/>
              <a:p>
                <a:pPr>
                  <a:defRPr sz="1200" b="0" i="0" u="none" strike="noStrike" kern="1200" baseline="0">
                    <a:solidFill>
                      <a:schemeClr val="accent5"/>
                    </a:solidFill>
                    <a:latin typeface="Public Sans" pitchFamily="2"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Dashboard!$C$32:$C$34</c:f>
              <c:strCache>
                <c:ptCount val="3"/>
                <c:pt idx="0">
                  <c:v>Non-bulk water asset 1</c:v>
                </c:pt>
                <c:pt idx="1">
                  <c:v>Non-bulk water asset 2</c:v>
                </c:pt>
                <c:pt idx="2">
                  <c:v>Non-bulk water asset 3</c:v>
                </c:pt>
              </c:strCache>
            </c:strRef>
          </c:cat>
          <c:val>
            <c:numRef>
              <c:f>Dashboard!$F$32:$F$34</c:f>
              <c:numCache>
                <c:formatCode>_-* #,##0.0_-;\-* #,##0.0_-;_-* "-"??_-;_-@_-</c:formatCode>
                <c:ptCount val="3"/>
                <c:pt idx="0">
                  <c:v>0</c:v>
                </c:pt>
                <c:pt idx="1">
                  <c:v>0</c:v>
                </c:pt>
                <c:pt idx="2">
                  <c:v>0</c:v>
                </c:pt>
              </c:numCache>
            </c:numRef>
          </c:val>
          <c:extLst>
            <c:ext xmlns:c16="http://schemas.microsoft.com/office/drawing/2014/chart" uri="{C3380CC4-5D6E-409C-BE32-E72D297353CC}">
              <c16:uniqueId val="{00000002-07F8-4EC3-A6D1-D96B6888CF3A}"/>
            </c:ext>
          </c:extLst>
        </c:ser>
        <c:dLbls>
          <c:showLegendKey val="0"/>
          <c:showVal val="0"/>
          <c:showCatName val="0"/>
          <c:showSerName val="0"/>
          <c:showPercent val="0"/>
          <c:showBubbleSize val="0"/>
        </c:dLbls>
        <c:gapWidth val="40"/>
        <c:overlap val="-27"/>
        <c:axId val="1080267551"/>
        <c:axId val="1176079423"/>
        <c:extLst>
          <c:ext xmlns:c15="http://schemas.microsoft.com/office/drawing/2012/chart" uri="{02D57815-91ED-43cb-92C2-25804820EDAC}">
            <c15:filteredBarSeries>
              <c15:ser>
                <c:idx val="0"/>
                <c:order val="0"/>
                <c:tx>
                  <c:strRef>
                    <c:extLst>
                      <c:ext uri="{02D57815-91ED-43cb-92C2-25804820EDAC}">
                        <c15:formulaRef>
                          <c15:sqref>Dashboard!$D$31</c15:sqref>
                        </c15:formulaRef>
                      </c:ext>
                    </c:extLst>
                    <c:strCache>
                      <c:ptCount val="1"/>
                      <c:pt idx="0">
                        <c:v>Average </c:v>
                      </c:pt>
                    </c:strCache>
                  </c:strRef>
                </c:tx>
                <c:spPr>
                  <a:solidFill>
                    <a:schemeClr val="accent1"/>
                  </a:solidFill>
                  <a:ln>
                    <a:noFill/>
                  </a:ln>
                  <a:effectLst/>
                </c:spPr>
                <c:invertIfNegative val="0"/>
                <c:cat>
                  <c:strRef>
                    <c:extLst>
                      <c:ext uri="{02D57815-91ED-43cb-92C2-25804820EDAC}">
                        <c15:formulaRef>
                          <c15:sqref>Dashboard!$C$32:$C$34</c15:sqref>
                        </c15:formulaRef>
                      </c:ext>
                    </c:extLst>
                    <c:strCache>
                      <c:ptCount val="3"/>
                      <c:pt idx="0">
                        <c:v>Non-bulk water asset 1</c:v>
                      </c:pt>
                      <c:pt idx="1">
                        <c:v>Non-bulk water asset 2</c:v>
                      </c:pt>
                      <c:pt idx="2">
                        <c:v>Non-bulk water asset 3</c:v>
                      </c:pt>
                    </c:strCache>
                  </c:strRef>
                </c:cat>
                <c:val>
                  <c:numRef>
                    <c:extLst>
                      <c:ext uri="{02D57815-91ED-43cb-92C2-25804820EDAC}">
                        <c15:formulaRef>
                          <c15:sqref>Dashboard!$D$32:$D$34</c15:sqref>
                        </c15:formulaRef>
                      </c:ext>
                    </c:extLst>
                    <c:numCache>
                      <c:formatCode>_-* #,##0.0_-;\-* #,##0.0_-;_-* "-"??_-;_-@_-</c:formatCode>
                      <c:ptCount val="3"/>
                      <c:pt idx="0">
                        <c:v>0</c:v>
                      </c:pt>
                      <c:pt idx="1">
                        <c:v>0</c:v>
                      </c:pt>
                      <c:pt idx="2">
                        <c:v>0</c:v>
                      </c:pt>
                    </c:numCache>
                  </c:numRef>
                </c:val>
                <c:extLst>
                  <c:ext xmlns:c16="http://schemas.microsoft.com/office/drawing/2014/chart" uri="{C3380CC4-5D6E-409C-BE32-E72D297353CC}">
                    <c16:uniqueId val="{00000000-07F8-4EC3-A6D1-D96B6888CF3A}"/>
                  </c:ext>
                </c:extLst>
              </c15:ser>
            </c15:filteredBarSeries>
          </c:ext>
        </c:extLst>
      </c:barChart>
      <c:catAx>
        <c:axId val="1080267551"/>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400" b="0" i="0" u="none" strike="noStrike" kern="1200" baseline="0">
                <a:solidFill>
                  <a:schemeClr val="accent5"/>
                </a:solidFill>
                <a:latin typeface="Public Sans" pitchFamily="2" charset="0"/>
                <a:ea typeface="+mn-ea"/>
                <a:cs typeface="+mn-cs"/>
              </a:defRPr>
            </a:pPr>
            <a:endParaRPr lang="en-US"/>
          </a:p>
        </c:txPr>
        <c:crossAx val="1176079423"/>
        <c:crosses val="autoZero"/>
        <c:auto val="1"/>
        <c:lblAlgn val="ctr"/>
        <c:lblOffset val="100"/>
        <c:noMultiLvlLbl val="0"/>
      </c:catAx>
      <c:valAx>
        <c:axId val="1176079423"/>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accent5"/>
                    </a:solidFill>
                    <a:latin typeface="Public Sans" pitchFamily="2" charset="0"/>
                    <a:ea typeface="+mn-ea"/>
                    <a:cs typeface="+mn-cs"/>
                  </a:defRPr>
                </a:pPr>
                <a:r>
                  <a:rPr lang="en-AU" sz="1400">
                    <a:latin typeface="Public Sans" pitchFamily="2" charset="0"/>
                  </a:rPr>
                  <a:t>LRMC of non-bulk water ($FY24/kL)</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accent5"/>
                  </a:solidFill>
                  <a:latin typeface="Public Sans" pitchFamily="2" charset="0"/>
                  <a:ea typeface="+mn-ea"/>
                  <a:cs typeface="+mn-cs"/>
                </a:defRPr>
              </a:pPr>
              <a:endParaRPr lang="en-US"/>
            </a:p>
          </c:txPr>
        </c:title>
        <c:numFmt formatCode="_-* #,##0.0_-;\-* #,##0.0_-;_-* &quot;-&quot;??_-;_-@_-"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00" b="0" i="0" u="none" strike="noStrike" kern="1200" baseline="0">
                <a:solidFill>
                  <a:schemeClr val="accent5"/>
                </a:solidFill>
                <a:latin typeface="Public Sans" pitchFamily="2" charset="0"/>
                <a:ea typeface="+mn-ea"/>
                <a:cs typeface="+mn-cs"/>
              </a:defRPr>
            </a:pPr>
            <a:endParaRPr lang="en-US"/>
          </a:p>
        </c:txPr>
        <c:crossAx val="1080267551"/>
        <c:crosses val="autoZero"/>
        <c:crossBetween val="between"/>
      </c:valAx>
      <c:spPr>
        <a:noFill/>
        <a:ln>
          <a:noFill/>
        </a:ln>
        <a:effectLst/>
      </c:spPr>
    </c:plotArea>
    <c:legend>
      <c:legendPos val="b"/>
      <c:layout>
        <c:manualLayout>
          <c:xMode val="edge"/>
          <c:yMode val="edge"/>
          <c:x val="0.47422850279944256"/>
          <c:y val="0.91956131341624847"/>
          <c:w val="0.2319130766288765"/>
          <c:h val="7.9888887439106784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accent5"/>
              </a:solidFill>
              <a:latin typeface="Public Sans" pitchFamily="2"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solidFill>
            <a:schemeClr val="accent5"/>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459558042997926"/>
          <c:y val="3.8964380510474558E-2"/>
          <c:w val="0.78283576250402342"/>
          <c:h val="0.79808046673000421"/>
        </c:manualLayout>
      </c:layout>
      <c:lineChart>
        <c:grouping val="standard"/>
        <c:varyColors val="0"/>
        <c:ser>
          <c:idx val="0"/>
          <c:order val="0"/>
          <c:tx>
            <c:strRef>
              <c:f>Dashboard!$E$49</c:f>
              <c:strCache>
                <c:ptCount val="1"/>
                <c:pt idx="0">
                  <c:v>No growth in volumes</c:v>
                </c:pt>
              </c:strCache>
            </c:strRef>
          </c:tx>
          <c:spPr>
            <a:ln w="25400" cap="rnd">
              <a:noFill/>
              <a:round/>
            </a:ln>
            <a:effectLst/>
          </c:spPr>
          <c:marker>
            <c:symbol val="circle"/>
            <c:size val="12"/>
            <c:spPr>
              <a:solidFill>
                <a:schemeClr val="accent1"/>
              </a:solidFill>
              <a:ln w="9525">
                <a:noFill/>
              </a:ln>
              <a:effectLst/>
            </c:spPr>
          </c:marker>
          <c:cat>
            <c:strRef>
              <c:f>Dashboard!$C$50:$D$53</c:f>
              <c:strCache>
                <c:ptCount val="4"/>
                <c:pt idx="1">
                  <c:v>Non-bulk water asset 1</c:v>
                </c:pt>
                <c:pt idx="2">
                  <c:v>Non-bulk water asset 2</c:v>
                </c:pt>
                <c:pt idx="3">
                  <c:v>Non-bulk water asset 3</c:v>
                </c:pt>
              </c:strCache>
            </c:strRef>
          </c:cat>
          <c:val>
            <c:numRef>
              <c:f>Dashboard!$E$50:$E$53</c:f>
              <c:numCache>
                <c:formatCode>0</c:formatCode>
                <c:ptCount val="4"/>
                <c:pt idx="1">
                  <c:v>0</c:v>
                </c:pt>
                <c:pt idx="2">
                  <c:v>0</c:v>
                </c:pt>
                <c:pt idx="3">
                  <c:v>0</c:v>
                </c:pt>
              </c:numCache>
            </c:numRef>
          </c:val>
          <c:smooth val="0"/>
          <c:extLst>
            <c:ext xmlns:c16="http://schemas.microsoft.com/office/drawing/2014/chart" uri="{C3380CC4-5D6E-409C-BE32-E72D297353CC}">
              <c16:uniqueId val="{00000001-32C6-4937-8796-CB6D5AA364E9}"/>
            </c:ext>
          </c:extLst>
        </c:ser>
        <c:ser>
          <c:idx val="1"/>
          <c:order val="1"/>
          <c:tx>
            <c:strRef>
              <c:f>Dashboard!$F$49</c:f>
              <c:strCache>
                <c:ptCount val="1"/>
                <c:pt idx="0">
                  <c:v>Forecast growth in volumes </c:v>
                </c:pt>
              </c:strCache>
            </c:strRef>
          </c:tx>
          <c:spPr>
            <a:ln w="25400" cap="rnd">
              <a:noFill/>
              <a:round/>
            </a:ln>
            <a:effectLst/>
          </c:spPr>
          <c:marker>
            <c:symbol val="circle"/>
            <c:size val="12"/>
            <c:spPr>
              <a:solidFill>
                <a:schemeClr val="tx2"/>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Dashboard!$C$50:$D$53</c:f>
              <c:strCache>
                <c:ptCount val="4"/>
                <c:pt idx="1">
                  <c:v>Non-bulk water asset 1</c:v>
                </c:pt>
                <c:pt idx="2">
                  <c:v>Non-bulk water asset 2</c:v>
                </c:pt>
                <c:pt idx="3">
                  <c:v>Non-bulk water asset 3</c:v>
                </c:pt>
              </c:strCache>
            </c:strRef>
          </c:cat>
          <c:val>
            <c:numRef>
              <c:f>Dashboard!$F$50:$F$53</c:f>
              <c:numCache>
                <c:formatCode>0</c:formatCode>
                <c:ptCount val="4"/>
                <c:pt idx="1">
                  <c:v>0</c:v>
                </c:pt>
                <c:pt idx="2">
                  <c:v>0</c:v>
                </c:pt>
                <c:pt idx="3">
                  <c:v>0</c:v>
                </c:pt>
              </c:numCache>
            </c:numRef>
          </c:val>
          <c:smooth val="0"/>
          <c:extLst>
            <c:ext xmlns:c16="http://schemas.microsoft.com/office/drawing/2014/chart" uri="{C3380CC4-5D6E-409C-BE32-E72D297353CC}">
              <c16:uniqueId val="{00000002-32C6-4937-8796-CB6D5AA364E9}"/>
            </c:ext>
          </c:extLst>
        </c:ser>
        <c:ser>
          <c:idx val="3"/>
          <c:order val="2"/>
          <c:tx>
            <c:strRef>
              <c:f>Dashboard!$G$49</c:f>
              <c:strCache>
                <c:ptCount val="1"/>
                <c:pt idx="0">
                  <c:v>Higher volumes (Turvey shock)</c:v>
                </c:pt>
              </c:strCache>
            </c:strRef>
          </c:tx>
          <c:spPr>
            <a:ln w="25400" cap="rnd">
              <a:noFill/>
              <a:round/>
            </a:ln>
            <a:effectLst/>
          </c:spPr>
          <c:marker>
            <c:symbol val="circle"/>
            <c:size val="12"/>
            <c:spPr>
              <a:solidFill>
                <a:schemeClr val="accent4"/>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Dashboard!$C$50:$D$53</c:f>
              <c:strCache>
                <c:ptCount val="4"/>
                <c:pt idx="1">
                  <c:v>Non-bulk water asset 1</c:v>
                </c:pt>
                <c:pt idx="2">
                  <c:v>Non-bulk water asset 2</c:v>
                </c:pt>
                <c:pt idx="3">
                  <c:v>Non-bulk water asset 3</c:v>
                </c:pt>
              </c:strCache>
            </c:strRef>
          </c:cat>
          <c:val>
            <c:numRef>
              <c:f>Dashboard!$G$50:$G$53</c:f>
              <c:numCache>
                <c:formatCode>0</c:formatCode>
                <c:ptCount val="4"/>
                <c:pt idx="1">
                  <c:v>0</c:v>
                </c:pt>
                <c:pt idx="2">
                  <c:v>0</c:v>
                </c:pt>
                <c:pt idx="3">
                  <c:v>0</c:v>
                </c:pt>
              </c:numCache>
            </c:numRef>
          </c:val>
          <c:smooth val="0"/>
          <c:extLst>
            <c:ext xmlns:c16="http://schemas.microsoft.com/office/drawing/2014/chart" uri="{C3380CC4-5D6E-409C-BE32-E72D297353CC}">
              <c16:uniqueId val="{00000004-32C6-4937-8796-CB6D5AA364E9}"/>
            </c:ext>
          </c:extLst>
        </c:ser>
        <c:dLbls>
          <c:showLegendKey val="0"/>
          <c:showVal val="0"/>
          <c:showCatName val="0"/>
          <c:showSerName val="0"/>
          <c:showPercent val="0"/>
          <c:showBubbleSize val="0"/>
        </c:dLbls>
        <c:marker val="1"/>
        <c:smooth val="0"/>
        <c:axId val="1579835215"/>
        <c:axId val="1579835631"/>
      </c:lineChart>
      <c:catAx>
        <c:axId val="1579835215"/>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Public Sans" pitchFamily="2" charset="0"/>
                <a:ea typeface="Open Sans" panose="020B0606030504020204" pitchFamily="34" charset="0"/>
                <a:cs typeface="Open Sans" panose="020B0606030504020204" pitchFamily="34" charset="0"/>
              </a:defRPr>
            </a:pPr>
            <a:endParaRPr lang="en-US"/>
          </a:p>
        </c:txPr>
        <c:crossAx val="1579835631"/>
        <c:crosses val="autoZero"/>
        <c:auto val="1"/>
        <c:lblAlgn val="ctr"/>
        <c:lblOffset val="100"/>
        <c:noMultiLvlLbl val="0"/>
      </c:catAx>
      <c:valAx>
        <c:axId val="1579835631"/>
        <c:scaling>
          <c:orientation val="minMax"/>
          <c:min val="2025"/>
        </c:scaling>
        <c:delete val="0"/>
        <c:axPos val="l"/>
        <c:title>
          <c:tx>
            <c:rich>
              <a:bodyPr rot="-5400000" spcFirstLastPara="1" vertOverflow="ellipsis" vert="horz" wrap="square" anchor="ctr" anchorCtr="1"/>
              <a:lstStyle/>
              <a:p>
                <a:pPr>
                  <a:defRPr sz="1400" b="0" i="0" u="none" strike="noStrike" kern="1200" baseline="0">
                    <a:solidFill>
                      <a:schemeClr val="accent5"/>
                    </a:solidFill>
                    <a:latin typeface="Open Sans SemiBold"/>
                    <a:ea typeface="Open Sans SemiBold"/>
                    <a:cs typeface="Open Sans SemiBold"/>
                  </a:defRPr>
                </a:pPr>
                <a:r>
                  <a:rPr lang="en-AU">
                    <a:solidFill>
                      <a:schemeClr val="accent5"/>
                    </a:solidFill>
                  </a:rPr>
                  <a:t>Timing of augmentations</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accent5"/>
                  </a:solidFill>
                  <a:latin typeface="Open Sans SemiBold"/>
                  <a:ea typeface="Open Sans SemiBold"/>
                  <a:cs typeface="Open Sans SemiBold"/>
                </a:defRPr>
              </a:pPr>
              <a:endParaRPr lang="en-US"/>
            </a:p>
          </c:txPr>
        </c:title>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Public Sans" pitchFamily="2" charset="0"/>
                <a:ea typeface="Open Sans" panose="020B0606030504020204" pitchFamily="34" charset="0"/>
                <a:cs typeface="Open Sans" panose="020B0606030504020204" pitchFamily="34" charset="0"/>
              </a:defRPr>
            </a:pPr>
            <a:endParaRPr lang="en-US"/>
          </a:p>
        </c:txPr>
        <c:crossAx val="1579835215"/>
        <c:crosses val="autoZero"/>
        <c:crossBetween val="midCat"/>
        <c:majorUnit val="1"/>
        <c:minorUnit val="1"/>
      </c:valAx>
      <c:spPr>
        <a:noFill/>
        <a:ln>
          <a:noFill/>
        </a:ln>
        <a:effectLst/>
      </c:spPr>
    </c:plotArea>
    <c:legend>
      <c:legendPos val="b"/>
      <c:layout>
        <c:manualLayout>
          <c:xMode val="edge"/>
          <c:yMode val="edge"/>
          <c:x val="4.6889420030965939E-2"/>
          <c:y val="0.87401938392279499"/>
          <c:w val="0.93235858133775162"/>
          <c:h val="0.12354039945776561"/>
        </c:manualLayout>
      </c:layout>
      <c:overlay val="0"/>
      <c:spPr>
        <a:noFill/>
        <a:ln>
          <a:noFill/>
        </a:ln>
        <a:effectLst/>
      </c:spPr>
      <c:txPr>
        <a:bodyPr rot="0" spcFirstLastPara="1" vertOverflow="ellipsis" vert="horz" wrap="square" anchor="ctr" anchorCtr="1"/>
        <a:lstStyle/>
        <a:p>
          <a:pPr>
            <a:defRPr sz="1250" b="0" i="0" u="none" strike="noStrike" kern="1200" baseline="0">
              <a:solidFill>
                <a:schemeClr val="accent5"/>
              </a:solidFill>
              <a:latin typeface="Open Sans"/>
              <a:ea typeface="Open Sans"/>
              <a:cs typeface="Open San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1</xdr:col>
      <xdr:colOff>455839</xdr:colOff>
      <xdr:row>5</xdr:row>
      <xdr:rowOff>221602</xdr:rowOff>
    </xdr:to>
    <xdr:pic>
      <xdr:nvPicPr>
        <xdr:cNvPr id="2" name="Picture 1">
          <a:extLst>
            <a:ext uri="{FF2B5EF4-FFF2-40B4-BE49-F238E27FC236}">
              <a16:creationId xmlns:a16="http://schemas.microsoft.com/office/drawing/2014/main" id="{F64E0E8F-1802-4A19-903A-5EFA097A75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28382"/>
          <a:ext cx="747192" cy="8571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600313</xdr:colOff>
      <xdr:row>29</xdr:row>
      <xdr:rowOff>202925</xdr:rowOff>
    </xdr:from>
    <xdr:to>
      <xdr:col>18</xdr:col>
      <xdr:colOff>693964</xdr:colOff>
      <xdr:row>46</xdr:row>
      <xdr:rowOff>272144</xdr:rowOff>
    </xdr:to>
    <xdr:graphicFrame macro="">
      <xdr:nvGraphicFramePr>
        <xdr:cNvPr id="2" name="Chart 1">
          <a:extLst>
            <a:ext uri="{FF2B5EF4-FFF2-40B4-BE49-F238E27FC236}">
              <a16:creationId xmlns:a16="http://schemas.microsoft.com/office/drawing/2014/main" id="{95039F49-8FE1-44AE-8C26-97C586A32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419395</xdr:colOff>
      <xdr:row>54</xdr:row>
      <xdr:rowOff>93142</xdr:rowOff>
    </xdr:from>
    <xdr:to>
      <xdr:col>8</xdr:col>
      <xdr:colOff>299358</xdr:colOff>
      <xdr:row>85</xdr:row>
      <xdr:rowOff>59531</xdr:rowOff>
    </xdr:to>
    <xdr:graphicFrame macro="">
      <xdr:nvGraphicFramePr>
        <xdr:cNvPr id="4" name="Chart 3">
          <a:extLst>
            <a:ext uri="{FF2B5EF4-FFF2-40B4-BE49-F238E27FC236}">
              <a16:creationId xmlns:a16="http://schemas.microsoft.com/office/drawing/2014/main" id="{B1176995-5B0C-44E8-A68E-6D748507D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DPE">
      <a:dk1>
        <a:srgbClr val="22272B"/>
      </a:dk1>
      <a:lt1>
        <a:srgbClr val="FFFFFF"/>
      </a:lt1>
      <a:dk2>
        <a:srgbClr val="D7153A"/>
      </a:dk2>
      <a:lt2>
        <a:srgbClr val="002664"/>
      </a:lt2>
      <a:accent1>
        <a:srgbClr val="002664"/>
      </a:accent1>
      <a:accent2>
        <a:srgbClr val="CBEDFD"/>
      </a:accent2>
      <a:accent3>
        <a:srgbClr val="146CFD"/>
      </a:accent3>
      <a:accent4>
        <a:srgbClr val="8CE0FF"/>
      </a:accent4>
      <a:accent5>
        <a:srgbClr val="495054"/>
      </a:accent5>
      <a:accent6>
        <a:srgbClr val="FFB8C1"/>
      </a:accent6>
      <a:hlink>
        <a:srgbClr val="22272B"/>
      </a:hlink>
      <a:folHlink>
        <a:srgbClr val="22272B"/>
      </a:folHlink>
    </a:clrScheme>
    <a:fontScheme name="FE">
      <a:majorFont>
        <a:latin typeface="Open Sans Light"/>
        <a:ea typeface=""/>
        <a:cs typeface=""/>
      </a:majorFont>
      <a:minorFont>
        <a:latin typeface="Open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custClrLst>
    <a:custClr name="FE Red">
      <a:srgbClr val="E83F35"/>
    </a:custClr>
    <a:custClr name="Pine">
      <a:srgbClr val="00A897"/>
    </a:custClr>
    <a:custClr name="Forest">
      <a:srgbClr val="2B555A"/>
    </a:custClr>
    <a:custClr name="Deep blue">
      <a:srgbClr val="005F95"/>
    </a:custClr>
    <a:custClr name="Grey 3">
      <a:srgbClr val="6A7177"/>
    </a:custClr>
    <a:custClr name="Dark red">
      <a:srgbClr val="A10000"/>
    </a:custClr>
    <a:custClr name="Orange 1">
      <a:srgbClr val="EB7E00"/>
    </a:custClr>
    <a:custClr name="Orange 2">
      <a:srgbClr val="FBB216"/>
    </a:custClr>
    <a:custClr name="Purple">
      <a:srgbClr val="7261AB"/>
    </a:custClr>
  </a:custClr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5F4F8-1BEC-45AC-98B9-99620FC2B8FE}">
  <dimension ref="A1:AZ61"/>
  <sheetViews>
    <sheetView zoomScale="85" zoomScaleNormal="85" workbookViewId="0">
      <selection activeCell="AR38" sqref="AR38"/>
    </sheetView>
  </sheetViews>
  <sheetFormatPr defaultRowHeight="16.5" x14ac:dyDescent="0.45"/>
  <cols>
    <col min="1" max="1" width="3.4609375" customWidth="1"/>
    <col min="2" max="2" width="5.69140625" customWidth="1"/>
  </cols>
  <sheetData>
    <row r="1" spans="1:52" ht="31.5" x14ac:dyDescent="0.5">
      <c r="A1" s="15"/>
      <c r="B1" s="128" t="s">
        <v>0</v>
      </c>
      <c r="C1" s="16"/>
      <c r="D1" s="17"/>
      <c r="E1" s="17"/>
      <c r="F1" s="17"/>
      <c r="G1" s="17"/>
      <c r="H1" s="17"/>
      <c r="I1" s="15"/>
      <c r="J1" s="17"/>
      <c r="K1" s="17"/>
      <c r="L1" s="17"/>
      <c r="M1" s="17"/>
      <c r="N1" s="17"/>
      <c r="O1" s="17"/>
      <c r="P1" s="17"/>
      <c r="Q1" s="17"/>
      <c r="R1" s="17"/>
      <c r="S1" s="18"/>
      <c r="T1" s="18"/>
      <c r="U1" s="18"/>
      <c r="V1" s="18"/>
      <c r="W1" s="18"/>
      <c r="X1" s="18"/>
      <c r="Y1" s="18"/>
      <c r="Z1" s="18"/>
      <c r="AA1" s="18"/>
      <c r="AB1" s="18"/>
      <c r="AC1" s="18"/>
      <c r="AD1" s="18"/>
      <c r="AE1" s="18"/>
      <c r="AF1" s="18"/>
      <c r="AG1" s="18"/>
      <c r="AH1" s="18"/>
      <c r="AI1" s="18"/>
      <c r="AJ1" s="18"/>
      <c r="AK1" s="18"/>
      <c r="AL1" s="198"/>
      <c r="AM1" s="198"/>
      <c r="AN1" s="198"/>
      <c r="AO1" s="198"/>
      <c r="AP1" s="198"/>
      <c r="AQ1" s="198"/>
      <c r="AR1" s="198"/>
      <c r="AS1" s="198"/>
      <c r="AT1" s="198"/>
      <c r="AU1" s="198"/>
      <c r="AV1" s="198"/>
      <c r="AW1" s="198"/>
      <c r="AX1" s="198"/>
      <c r="AY1" s="198"/>
      <c r="AZ1" s="198"/>
    </row>
    <row r="2" spans="1:52" ht="25.5" x14ac:dyDescent="0.5">
      <c r="A2" s="20"/>
      <c r="B2" s="163" t="s">
        <v>1</v>
      </c>
      <c r="C2" s="21"/>
      <c r="D2" s="20"/>
      <c r="E2" s="20"/>
      <c r="F2" s="20"/>
      <c r="G2" s="20"/>
      <c r="H2" s="20"/>
      <c r="I2" s="20"/>
      <c r="J2" s="20"/>
      <c r="K2" s="20"/>
      <c r="L2" s="20"/>
      <c r="M2" s="20"/>
      <c r="N2" s="20"/>
      <c r="O2" s="20"/>
      <c r="P2" s="20"/>
      <c r="Q2" s="20"/>
      <c r="R2" s="20"/>
      <c r="S2" s="18"/>
      <c r="T2" s="18"/>
      <c r="U2" s="18"/>
      <c r="V2" s="18"/>
      <c r="W2" s="18"/>
      <c r="X2" s="18"/>
      <c r="Y2" s="18"/>
      <c r="Z2" s="18"/>
      <c r="AA2" s="18"/>
      <c r="AB2" s="18"/>
      <c r="AC2" s="18"/>
      <c r="AD2" s="18"/>
      <c r="AE2" s="18"/>
      <c r="AF2" s="18"/>
      <c r="AG2" s="18"/>
      <c r="AH2" s="18"/>
      <c r="AI2" s="18"/>
      <c r="AJ2" s="18"/>
      <c r="AK2" s="18"/>
      <c r="AL2" s="198"/>
      <c r="AM2" s="198"/>
      <c r="AN2" s="198"/>
      <c r="AO2" s="198"/>
      <c r="AP2" s="198"/>
      <c r="AQ2" s="198"/>
      <c r="AR2" s="198"/>
      <c r="AS2" s="198"/>
      <c r="AT2" s="198"/>
      <c r="AU2" s="198"/>
      <c r="AV2" s="198"/>
      <c r="AW2" s="198"/>
      <c r="AX2" s="198"/>
      <c r="AY2" s="198"/>
      <c r="AZ2" s="198"/>
    </row>
    <row r="3" spans="1:52" x14ac:dyDescent="0.45">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row>
    <row r="4" spans="1:52" x14ac:dyDescent="0.45">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row>
    <row r="5" spans="1:52" x14ac:dyDescent="0.45">
      <c r="A5" s="8"/>
      <c r="B5" s="8"/>
      <c r="C5" s="8" t="s">
        <v>2</v>
      </c>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row>
    <row r="6" spans="1:52" ht="18" x14ac:dyDescent="0.45">
      <c r="A6" s="8"/>
      <c r="B6" s="17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row>
    <row r="7" spans="1:52" ht="35.5" thickBot="1" x14ac:dyDescent="1">
      <c r="A7" s="22"/>
      <c r="B7" s="183" t="s">
        <v>3</v>
      </c>
      <c r="C7" s="184"/>
      <c r="D7" s="184"/>
      <c r="E7" s="184"/>
      <c r="F7" s="184"/>
      <c r="G7" s="184"/>
      <c r="H7" s="184"/>
      <c r="I7" s="184"/>
      <c r="J7" s="184"/>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99"/>
      <c r="AM7" s="200"/>
      <c r="AN7" s="200"/>
      <c r="AO7" s="200"/>
      <c r="AP7" s="200"/>
      <c r="AQ7" s="200"/>
      <c r="AR7" s="200"/>
      <c r="AS7" s="200"/>
      <c r="AT7" s="200"/>
      <c r="AU7" s="200"/>
      <c r="AV7" s="200"/>
      <c r="AW7" s="200"/>
      <c r="AX7" s="200"/>
      <c r="AY7" s="200"/>
      <c r="AZ7" s="200"/>
    </row>
    <row r="8" spans="1:52" x14ac:dyDescent="0.45">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row>
    <row r="9" spans="1:52" ht="18" x14ac:dyDescent="0.45">
      <c r="A9" s="8"/>
      <c r="B9" s="8"/>
      <c r="C9" s="178" t="s">
        <v>4</v>
      </c>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row>
    <row r="10" spans="1:52" ht="18" x14ac:dyDescent="0.45">
      <c r="A10" s="8"/>
      <c r="B10" s="8"/>
      <c r="C10" s="179" t="s">
        <v>5</v>
      </c>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row>
    <row r="11" spans="1:52" ht="18" x14ac:dyDescent="0.45">
      <c r="A11" s="8"/>
      <c r="B11" s="8"/>
      <c r="C11" s="179" t="s">
        <v>6</v>
      </c>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row>
    <row r="12" spans="1:52" ht="18" x14ac:dyDescent="0.45">
      <c r="A12" s="8"/>
      <c r="B12" s="8"/>
      <c r="C12" s="179" t="s">
        <v>7</v>
      </c>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row>
    <row r="13" spans="1:52" ht="18" x14ac:dyDescent="0.45">
      <c r="A13" s="8"/>
      <c r="B13" s="8"/>
      <c r="C13" s="179" t="s">
        <v>8</v>
      </c>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row>
    <row r="14" spans="1:52" ht="18" x14ac:dyDescent="0.45">
      <c r="A14" s="8"/>
      <c r="B14" s="8"/>
      <c r="C14" s="179" t="s">
        <v>9</v>
      </c>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row>
    <row r="15" spans="1:52" x14ac:dyDescent="0.45">
      <c r="A15" s="8"/>
      <c r="B15" s="179"/>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row>
    <row r="16" spans="1:52" ht="35.5" thickBot="1" x14ac:dyDescent="1">
      <c r="A16" s="22"/>
      <c r="B16" s="183" t="s">
        <v>10</v>
      </c>
      <c r="C16" s="184"/>
      <c r="D16" s="184"/>
      <c r="E16" s="184"/>
      <c r="F16" s="184"/>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85"/>
      <c r="AL16" s="199"/>
      <c r="AM16" s="200"/>
      <c r="AN16" s="200"/>
      <c r="AO16" s="200"/>
      <c r="AP16" s="200"/>
      <c r="AQ16" s="200"/>
      <c r="AR16" s="200"/>
      <c r="AS16" s="200"/>
      <c r="AT16" s="200"/>
      <c r="AU16" s="200"/>
      <c r="AV16" s="200"/>
      <c r="AW16" s="200"/>
      <c r="AX16" s="200"/>
      <c r="AY16" s="200"/>
      <c r="AZ16" s="200"/>
    </row>
    <row r="17" spans="1:52" ht="18" x14ac:dyDescent="0.45">
      <c r="A17" s="8"/>
      <c r="B17" s="17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row>
    <row r="18" spans="1:52" ht="18" x14ac:dyDescent="0.45">
      <c r="A18" s="8"/>
      <c r="C18" s="165"/>
      <c r="D18" s="8" t="s">
        <v>11</v>
      </c>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row>
    <row r="19" spans="1:52" ht="18" x14ac:dyDescent="0.45">
      <c r="A19" s="8"/>
      <c r="B19" s="178"/>
      <c r="C19" s="180"/>
      <c r="D19" s="8" t="s">
        <v>12</v>
      </c>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row>
    <row r="20" spans="1:52" ht="18" x14ac:dyDescent="0.45">
      <c r="A20" s="8"/>
      <c r="B20" s="17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row>
    <row r="21" spans="1:52" ht="35.5" thickBot="1" x14ac:dyDescent="1">
      <c r="A21" s="22"/>
      <c r="B21" s="183" t="s">
        <v>13</v>
      </c>
      <c r="C21" s="184"/>
      <c r="D21" s="184"/>
      <c r="E21" s="184"/>
      <c r="F21" s="184"/>
      <c r="G21" s="184"/>
      <c r="H21" s="184"/>
      <c r="I21" s="184"/>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99"/>
      <c r="AM21" s="200"/>
      <c r="AN21" s="200"/>
      <c r="AO21" s="200"/>
      <c r="AP21" s="200"/>
      <c r="AQ21" s="200"/>
      <c r="AR21" s="200"/>
      <c r="AS21" s="200"/>
      <c r="AT21" s="200"/>
      <c r="AU21" s="200"/>
      <c r="AV21" s="200"/>
      <c r="AW21" s="200"/>
      <c r="AX21" s="200"/>
      <c r="AY21" s="200"/>
      <c r="AZ21" s="200"/>
    </row>
    <row r="22" spans="1:52" ht="18" x14ac:dyDescent="0.45">
      <c r="A22" s="8"/>
      <c r="B22" s="17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row>
    <row r="23" spans="1:52" ht="18" x14ac:dyDescent="0.45">
      <c r="A23" s="8"/>
      <c r="B23" s="178"/>
      <c r="C23" s="178" t="s">
        <v>14</v>
      </c>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row>
    <row r="24" spans="1:52" ht="18" x14ac:dyDescent="0.45">
      <c r="A24" s="8"/>
      <c r="B24" s="178"/>
      <c r="C24" s="17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row>
    <row r="25" spans="1:52" ht="18" x14ac:dyDescent="0.45">
      <c r="A25" s="8"/>
      <c r="B25" s="178"/>
      <c r="C25" s="178" t="s">
        <v>15</v>
      </c>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row>
    <row r="26" spans="1:52" ht="18" x14ac:dyDescent="0.45">
      <c r="A26" s="8"/>
      <c r="B26" s="178"/>
      <c r="C26" s="179" t="s">
        <v>16</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row>
    <row r="27" spans="1:52" ht="18" x14ac:dyDescent="0.45">
      <c r="A27" s="8"/>
      <c r="B27" s="178"/>
      <c r="C27" s="179" t="s">
        <v>17</v>
      </c>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row>
    <row r="28" spans="1:52" ht="18" x14ac:dyDescent="0.45">
      <c r="A28" s="8"/>
      <c r="B28" s="178"/>
      <c r="C28" s="179" t="s">
        <v>18</v>
      </c>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row>
    <row r="29" spans="1:52" ht="18" x14ac:dyDescent="0.45">
      <c r="A29" s="8"/>
      <c r="B29" s="178"/>
      <c r="C29" s="181" t="s">
        <v>19</v>
      </c>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row>
    <row r="30" spans="1:52" ht="18" x14ac:dyDescent="0.45">
      <c r="A30" s="8"/>
      <c r="B30" s="178"/>
      <c r="C30" s="181" t="s">
        <v>20</v>
      </c>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row>
    <row r="31" spans="1:52" ht="18" x14ac:dyDescent="0.45">
      <c r="A31" s="8"/>
      <c r="B31" s="178"/>
      <c r="C31" s="181" t="s">
        <v>21</v>
      </c>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row>
    <row r="32" spans="1:52" ht="18" x14ac:dyDescent="0.45">
      <c r="A32" s="8"/>
      <c r="B32" s="178"/>
      <c r="C32" s="181" t="s">
        <v>22</v>
      </c>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row>
    <row r="33" spans="1:52" ht="18" x14ac:dyDescent="0.45">
      <c r="A33" s="8"/>
      <c r="B33" s="178"/>
      <c r="C33" s="181" t="s">
        <v>23</v>
      </c>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row>
    <row r="34" spans="1:52" ht="18" x14ac:dyDescent="0.45">
      <c r="A34" s="8"/>
      <c r="B34" s="178"/>
      <c r="C34" s="179" t="s">
        <v>24</v>
      </c>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row>
    <row r="35" spans="1:52" ht="18" x14ac:dyDescent="0.45">
      <c r="A35" s="8"/>
      <c r="B35" s="178"/>
      <c r="C35" s="179" t="s">
        <v>25</v>
      </c>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row>
    <row r="36" spans="1:52" ht="18" x14ac:dyDescent="0.45">
      <c r="A36" s="8"/>
      <c r="B36" s="178"/>
      <c r="C36" s="179" t="s">
        <v>26</v>
      </c>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row>
    <row r="37" spans="1:52" ht="18" x14ac:dyDescent="0.45">
      <c r="A37" s="8"/>
      <c r="B37" s="178"/>
      <c r="C37" s="17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row>
    <row r="38" spans="1:52" ht="18" x14ac:dyDescent="0.45">
      <c r="A38" s="8"/>
      <c r="B38" s="17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row>
    <row r="39" spans="1:52" x14ac:dyDescent="0.4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row>
    <row r="40" spans="1:52" x14ac:dyDescent="0.45">
      <c r="A40" s="8"/>
      <c r="B40" s="182"/>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row>
    <row r="41" spans="1:52" x14ac:dyDescent="0.4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row>
    <row r="42" spans="1:52" x14ac:dyDescent="0.4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row>
    <row r="43" spans="1:52" ht="18" x14ac:dyDescent="0.45">
      <c r="A43" s="8"/>
      <c r="B43" s="17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row>
    <row r="44" spans="1:52" x14ac:dyDescent="0.4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row>
    <row r="45" spans="1:52" x14ac:dyDescent="0.4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row>
    <row r="46" spans="1:52" x14ac:dyDescent="0.4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row>
    <row r="47" spans="1:52" x14ac:dyDescent="0.4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row>
    <row r="48" spans="1:52" x14ac:dyDescent="0.4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row>
    <row r="49" spans="1:52" x14ac:dyDescent="0.4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row>
    <row r="50" spans="1:52" x14ac:dyDescent="0.4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row>
    <row r="51" spans="1:52" x14ac:dyDescent="0.4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row>
    <row r="52" spans="1:52" x14ac:dyDescent="0.45">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row>
    <row r="53" spans="1:52" x14ac:dyDescent="0.4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row>
    <row r="54" spans="1:52" x14ac:dyDescent="0.4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row>
    <row r="55" spans="1:52" x14ac:dyDescent="0.45">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row>
    <row r="56" spans="1:52" x14ac:dyDescent="0.45">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row>
    <row r="57" spans="1:52" x14ac:dyDescent="0.45">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row>
    <row r="58" spans="1:52" x14ac:dyDescent="0.45">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row>
    <row r="59" spans="1:52" x14ac:dyDescent="0.45">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row>
    <row r="60" spans="1:52" x14ac:dyDescent="0.45">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row>
    <row r="61" spans="1:52" x14ac:dyDescent="0.45">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6E37C-BE14-4D26-80A9-84EB4A5B3E84}">
  <sheetPr>
    <tabColor theme="3"/>
  </sheetPr>
  <dimension ref="A1:AZ115"/>
  <sheetViews>
    <sheetView showGridLines="0" zoomScale="60" zoomScaleNormal="60" workbookViewId="0">
      <selection activeCell="AA39" sqref="AA39"/>
    </sheetView>
  </sheetViews>
  <sheetFormatPr defaultColWidth="8.84375" defaultRowHeight="18" x14ac:dyDescent="0.5"/>
  <cols>
    <col min="1" max="1" width="5.84375" style="19" customWidth="1"/>
    <col min="2" max="2" width="9.69140625" style="19" customWidth="1"/>
    <col min="3" max="3" width="43.3046875" style="19" customWidth="1"/>
    <col min="4" max="4" width="17" style="19" customWidth="1"/>
    <col min="5" max="5" width="16.07421875" style="19" customWidth="1"/>
    <col min="6" max="6" width="26.4609375" style="19" customWidth="1"/>
    <col min="7" max="7" width="14.765625" style="19" customWidth="1"/>
    <col min="8" max="8" width="12.84375" style="19" customWidth="1"/>
    <col min="9" max="9" width="4.3046875" style="19" customWidth="1"/>
    <col min="10" max="10" width="16" style="19" customWidth="1"/>
    <col min="11" max="11" width="10.23046875" style="19" customWidth="1"/>
    <col min="12" max="12" width="33.84375" style="19" customWidth="1"/>
    <col min="13" max="15" width="10.23046875" style="19" bestFit="1" customWidth="1"/>
    <col min="16" max="16" width="9.07421875" style="19" customWidth="1"/>
    <col min="17" max="17" width="31" style="19" customWidth="1"/>
    <col min="18" max="19" width="10.23046875" style="19" bestFit="1" customWidth="1"/>
    <col min="20" max="20" width="20.53515625" style="19" customWidth="1"/>
    <col min="21" max="21" width="14.84375" style="19" customWidth="1"/>
    <col min="22" max="32" width="10.23046875" style="19" bestFit="1" customWidth="1"/>
    <col min="33" max="33" width="11.69140625" style="19" customWidth="1"/>
    <col min="34" max="16384" width="8.84375" style="19"/>
  </cols>
  <sheetData>
    <row r="1" spans="1:52" ht="31.5" x14ac:dyDescent="0.5">
      <c r="A1" s="15"/>
      <c r="B1" s="128" t="s">
        <v>0</v>
      </c>
      <c r="C1" s="16"/>
      <c r="D1" s="17"/>
      <c r="E1" s="17"/>
      <c r="F1" s="17"/>
      <c r="G1" s="17"/>
      <c r="H1" s="17"/>
      <c r="I1" s="15"/>
      <c r="J1" s="17"/>
      <c r="K1" s="17"/>
      <c r="L1" s="17"/>
      <c r="M1" s="17"/>
      <c r="N1" s="17"/>
      <c r="O1" s="17"/>
      <c r="P1" s="17"/>
      <c r="Q1" s="17"/>
      <c r="R1" s="17"/>
      <c r="S1" s="18"/>
      <c r="T1" s="18"/>
      <c r="U1" s="18"/>
    </row>
    <row r="2" spans="1:52" ht="25.5" x14ac:dyDescent="0.5">
      <c r="A2" s="20"/>
      <c r="B2" s="163" t="s">
        <v>27</v>
      </c>
      <c r="C2" s="21"/>
      <c r="D2" s="20"/>
      <c r="E2" s="20"/>
      <c r="F2" s="20"/>
      <c r="G2" s="20"/>
      <c r="H2" s="20"/>
      <c r="I2" s="20"/>
      <c r="J2" s="20"/>
      <c r="K2" s="20"/>
      <c r="L2" s="20"/>
      <c r="M2" s="20"/>
      <c r="N2" s="20"/>
      <c r="O2" s="20"/>
      <c r="P2" s="20"/>
      <c r="Q2" s="20"/>
      <c r="R2" s="20"/>
      <c r="S2" s="18"/>
      <c r="T2" s="18"/>
      <c r="U2" s="18"/>
    </row>
    <row r="3" spans="1:52" x14ac:dyDescent="0.5">
      <c r="A3" s="22"/>
      <c r="B3" s="22"/>
      <c r="C3" s="22"/>
      <c r="D3" s="22"/>
      <c r="E3" s="22"/>
      <c r="F3" s="22"/>
      <c r="G3" s="22"/>
      <c r="H3" s="22"/>
      <c r="I3" s="22"/>
      <c r="J3" s="22"/>
      <c r="K3" s="22"/>
      <c r="L3" s="22"/>
      <c r="M3" s="22"/>
      <c r="N3" s="22"/>
      <c r="O3" s="22"/>
      <c r="P3" s="22"/>
      <c r="Q3" s="22"/>
      <c r="R3" s="22"/>
      <c r="S3" s="22"/>
      <c r="T3" s="22"/>
      <c r="U3" s="22"/>
    </row>
    <row r="4" spans="1:52" x14ac:dyDescent="0.5">
      <c r="A4" s="22"/>
      <c r="B4" s="22"/>
      <c r="C4" s="22"/>
      <c r="D4" s="22"/>
      <c r="E4" s="22"/>
      <c r="F4" s="22"/>
      <c r="G4" s="22"/>
      <c r="H4" s="22"/>
      <c r="I4" s="22"/>
      <c r="J4" s="22"/>
      <c r="K4" s="22"/>
      <c r="L4" s="22"/>
      <c r="M4" s="22"/>
      <c r="N4" s="22"/>
      <c r="O4" s="22"/>
      <c r="P4" s="22"/>
      <c r="Q4" s="22"/>
      <c r="R4" s="22"/>
      <c r="S4" s="22"/>
      <c r="T4" s="22"/>
      <c r="U4" s="22"/>
    </row>
    <row r="5" spans="1:52" x14ac:dyDescent="0.5">
      <c r="A5" s="22"/>
      <c r="B5" s="22"/>
      <c r="C5" s="22"/>
      <c r="D5" s="22"/>
      <c r="E5" s="22"/>
      <c r="F5" s="22"/>
      <c r="G5" s="22"/>
      <c r="H5" s="22"/>
      <c r="I5" s="22"/>
      <c r="J5" s="22"/>
      <c r="K5" s="22"/>
      <c r="L5" s="22"/>
      <c r="M5" s="22"/>
      <c r="N5" s="22"/>
      <c r="O5" s="22"/>
      <c r="P5" s="22"/>
      <c r="Q5" s="22"/>
      <c r="R5" s="22"/>
      <c r="S5" s="22"/>
      <c r="T5" s="22"/>
      <c r="U5" s="22"/>
    </row>
    <row r="6" spans="1:52" x14ac:dyDescent="0.5">
      <c r="A6" s="22"/>
      <c r="B6" s="22"/>
      <c r="C6" s="22"/>
      <c r="D6" s="22"/>
      <c r="E6" s="22"/>
      <c r="F6" s="22"/>
      <c r="G6" s="22"/>
      <c r="H6" s="22"/>
      <c r="I6" s="22"/>
      <c r="J6" s="22"/>
      <c r="K6" s="22"/>
      <c r="L6" s="22"/>
      <c r="M6" s="22"/>
      <c r="N6" s="22"/>
      <c r="O6" s="22"/>
      <c r="P6" s="22"/>
      <c r="Q6" s="22"/>
      <c r="R6" s="22"/>
      <c r="S6" s="22"/>
      <c r="T6" s="22"/>
      <c r="U6" s="22"/>
    </row>
    <row r="7" spans="1:52" ht="35.5" thickBot="1" x14ac:dyDescent="1">
      <c r="A7" s="22"/>
      <c r="B7" s="183" t="s">
        <v>27</v>
      </c>
      <c r="C7" s="184"/>
      <c r="D7" s="185"/>
      <c r="E7" s="185"/>
      <c r="F7" s="185"/>
      <c r="G7" s="185"/>
      <c r="H7" s="185"/>
      <c r="I7" s="185"/>
      <c r="J7" s="185"/>
      <c r="K7" s="185"/>
      <c r="L7" s="185"/>
      <c r="M7" s="185"/>
      <c r="N7" s="185"/>
      <c r="O7" s="185"/>
      <c r="P7" s="185"/>
      <c r="Q7" s="185"/>
      <c r="R7" s="185"/>
      <c r="S7" s="185"/>
      <c r="T7" s="185"/>
      <c r="U7" s="185"/>
      <c r="V7" s="199"/>
      <c r="W7" s="200"/>
      <c r="X7" s="200"/>
      <c r="Y7" s="200"/>
      <c r="Z7" s="200"/>
      <c r="AA7" s="200"/>
      <c r="AB7" s="200"/>
      <c r="AC7" s="200"/>
      <c r="AD7" s="200"/>
      <c r="AE7" s="200"/>
      <c r="AF7" s="200"/>
      <c r="AG7" s="200"/>
      <c r="AH7" s="200"/>
      <c r="AI7" s="200"/>
      <c r="AJ7" s="200"/>
      <c r="AK7" s="200"/>
      <c r="AL7" s="200"/>
      <c r="AM7" s="200"/>
      <c r="AN7" s="200"/>
      <c r="AO7" s="200"/>
      <c r="AP7" s="200"/>
      <c r="AQ7" s="200"/>
      <c r="AR7" s="200"/>
      <c r="AS7" s="200"/>
      <c r="AT7" s="200"/>
      <c r="AU7" s="200"/>
      <c r="AV7" s="200"/>
      <c r="AW7" s="200"/>
      <c r="AX7" s="200"/>
      <c r="AY7" s="200"/>
      <c r="AZ7" s="200"/>
    </row>
    <row r="8" spans="1:52" x14ac:dyDescent="0.5">
      <c r="A8" s="22"/>
      <c r="B8" s="23"/>
      <c r="C8" s="23"/>
      <c r="D8" s="23"/>
      <c r="E8" s="23"/>
      <c r="F8" s="23"/>
      <c r="G8" s="23"/>
      <c r="H8" s="23"/>
      <c r="I8" s="23"/>
      <c r="J8" s="23"/>
      <c r="K8" s="23"/>
      <c r="L8" s="23"/>
      <c r="M8" s="23"/>
      <c r="N8" s="23"/>
      <c r="O8" s="23"/>
      <c r="P8" s="23"/>
      <c r="Q8" s="23"/>
      <c r="R8" s="23"/>
      <c r="S8" s="23"/>
      <c r="T8" s="23"/>
      <c r="U8" s="23"/>
    </row>
    <row r="9" spans="1:52" x14ac:dyDescent="0.5">
      <c r="A9" s="22"/>
      <c r="B9" s="24" t="s">
        <v>28</v>
      </c>
      <c r="C9" s="23"/>
      <c r="D9" s="23"/>
      <c r="E9" s="23"/>
      <c r="F9" s="23"/>
      <c r="G9" s="23"/>
      <c r="H9" s="23"/>
      <c r="I9" s="23"/>
      <c r="J9" s="23"/>
      <c r="K9" s="23"/>
      <c r="L9" s="23"/>
      <c r="M9" s="23"/>
      <c r="N9" s="23"/>
      <c r="O9" s="23"/>
      <c r="P9" s="23"/>
      <c r="Q9" s="23"/>
      <c r="R9" s="23"/>
      <c r="S9" s="23"/>
      <c r="T9" s="23"/>
      <c r="U9" s="23"/>
    </row>
    <row r="10" spans="1:52" x14ac:dyDescent="0.5">
      <c r="A10" s="22"/>
      <c r="B10" s="24"/>
      <c r="C10" s="23"/>
      <c r="D10" s="23"/>
      <c r="E10" s="23"/>
      <c r="F10" s="23"/>
      <c r="G10" s="23"/>
      <c r="H10" s="23"/>
      <c r="I10" s="23"/>
      <c r="J10" s="23"/>
      <c r="K10" s="23"/>
      <c r="L10" s="23"/>
      <c r="M10" s="23"/>
      <c r="N10" s="23"/>
      <c r="O10" s="23"/>
      <c r="P10" s="23"/>
      <c r="Q10" s="23"/>
      <c r="R10" s="23"/>
      <c r="S10" s="23"/>
      <c r="T10" s="23"/>
      <c r="U10" s="23"/>
    </row>
    <row r="11" spans="1:52" x14ac:dyDescent="0.5">
      <c r="A11" s="22"/>
      <c r="C11" s="25" t="s">
        <v>29</v>
      </c>
      <c r="D11" s="26" t="s">
        <v>30</v>
      </c>
      <c r="E11" s="27" t="s">
        <v>31</v>
      </c>
      <c r="F11" s="164">
        <v>0.05</v>
      </c>
      <c r="G11" s="28"/>
      <c r="H11" s="29" t="s">
        <v>32</v>
      </c>
      <c r="I11" s="23"/>
      <c r="J11" s="23"/>
      <c r="K11" s="23"/>
      <c r="L11" s="23"/>
      <c r="M11" s="23"/>
      <c r="N11" s="23"/>
      <c r="O11" s="23"/>
      <c r="P11" s="23"/>
      <c r="Q11" s="23"/>
      <c r="R11" s="23"/>
      <c r="S11" s="23"/>
      <c r="T11" s="23"/>
      <c r="U11" s="23"/>
    </row>
    <row r="12" spans="1:52" x14ac:dyDescent="0.5">
      <c r="A12" s="22"/>
      <c r="C12" s="23"/>
      <c r="D12" s="30"/>
      <c r="E12" s="27"/>
      <c r="F12" s="23"/>
      <c r="G12" s="23"/>
      <c r="H12" s="23"/>
      <c r="I12" s="23"/>
      <c r="J12" s="23"/>
      <c r="K12" s="23"/>
      <c r="L12" s="23"/>
      <c r="M12" s="23"/>
      <c r="N12" s="23"/>
      <c r="O12" s="23"/>
      <c r="P12" s="23"/>
      <c r="Q12" s="23"/>
      <c r="R12" s="23"/>
      <c r="S12" s="23"/>
      <c r="T12" s="23"/>
      <c r="U12" s="23"/>
    </row>
    <row r="13" spans="1:52" x14ac:dyDescent="0.5">
      <c r="A13" s="22"/>
      <c r="C13" s="25" t="s">
        <v>33</v>
      </c>
      <c r="D13" s="26" t="s">
        <v>34</v>
      </c>
      <c r="E13" s="27"/>
      <c r="F13" s="165" t="s">
        <v>35</v>
      </c>
      <c r="G13" s="23"/>
      <c r="I13" s="23"/>
      <c r="J13" s="23"/>
      <c r="K13" s="23"/>
      <c r="L13" s="23"/>
      <c r="M13" s="23"/>
      <c r="N13" s="23"/>
      <c r="O13" s="23"/>
      <c r="P13" s="23"/>
      <c r="Q13" s="23"/>
      <c r="R13" s="23"/>
      <c r="S13" s="23"/>
      <c r="T13" s="23"/>
      <c r="U13" s="23"/>
    </row>
    <row r="14" spans="1:52" x14ac:dyDescent="0.5">
      <c r="A14" s="22"/>
      <c r="C14" s="25" t="s">
        <v>36</v>
      </c>
      <c r="D14" s="26" t="s">
        <v>37</v>
      </c>
      <c r="E14" s="27" t="s">
        <v>31</v>
      </c>
      <c r="F14" s="164">
        <v>0</v>
      </c>
      <c r="G14" s="23"/>
      <c r="H14" s="23"/>
      <c r="I14" s="23"/>
      <c r="J14" s="23"/>
      <c r="K14" s="23"/>
      <c r="L14" s="23"/>
      <c r="M14" s="23"/>
      <c r="N14" s="23"/>
      <c r="O14" s="23"/>
      <c r="P14" s="23"/>
      <c r="Q14" s="23"/>
      <c r="R14" s="23"/>
      <c r="S14" s="23"/>
      <c r="T14" s="23"/>
      <c r="U14" s="23"/>
    </row>
    <row r="15" spans="1:52" s="23" customFormat="1" x14ac:dyDescent="0.5">
      <c r="A15" s="22"/>
      <c r="D15" s="26"/>
      <c r="E15" s="27"/>
    </row>
    <row r="16" spans="1:52" x14ac:dyDescent="0.5">
      <c r="A16" s="22"/>
      <c r="B16" s="24" t="s">
        <v>38</v>
      </c>
      <c r="C16" s="23"/>
      <c r="D16" s="23"/>
      <c r="E16" s="23"/>
      <c r="F16" s="23"/>
      <c r="G16" s="23"/>
      <c r="H16" s="23"/>
      <c r="I16" s="23"/>
      <c r="J16" s="23"/>
      <c r="K16" s="23"/>
      <c r="L16" s="23"/>
      <c r="M16" s="23"/>
      <c r="N16" s="23"/>
      <c r="O16" s="23"/>
      <c r="P16" s="23"/>
      <c r="Q16" s="23"/>
      <c r="R16" s="23"/>
      <c r="S16" s="23"/>
      <c r="T16" s="23"/>
      <c r="U16" s="23"/>
    </row>
    <row r="17" spans="1:52" x14ac:dyDescent="0.5">
      <c r="A17" s="22"/>
      <c r="C17" s="25" t="str">
        <f>C24&amp;": shock"</f>
        <v>Non-bulk water asset 1: shock</v>
      </c>
      <c r="D17" s="26" t="s">
        <v>39</v>
      </c>
      <c r="E17" s="27" t="s">
        <v>40</v>
      </c>
      <c r="F17" s="165"/>
      <c r="G17" s="23"/>
      <c r="H17" s="29"/>
      <c r="I17" s="23"/>
      <c r="J17" s="32"/>
      <c r="K17" s="23"/>
      <c r="L17" s="23"/>
      <c r="M17" s="23"/>
      <c r="N17" s="23"/>
      <c r="O17" s="23"/>
      <c r="P17" s="23"/>
      <c r="Q17" s="23"/>
      <c r="R17" s="23"/>
      <c r="S17" s="23"/>
      <c r="T17" s="23"/>
      <c r="U17" s="23"/>
    </row>
    <row r="18" spans="1:52" x14ac:dyDescent="0.5">
      <c r="A18" s="22"/>
      <c r="C18" s="25" t="str">
        <f t="shared" ref="C18:C19" si="0">C25&amp;": shock"</f>
        <v>Non-bulk water asset 2: shock</v>
      </c>
      <c r="D18" s="26" t="s">
        <v>41</v>
      </c>
      <c r="E18" s="27" t="s">
        <v>40</v>
      </c>
      <c r="F18" s="165"/>
      <c r="G18" s="23"/>
      <c r="H18" s="29"/>
      <c r="I18" s="23"/>
      <c r="J18" s="32"/>
      <c r="K18" s="23"/>
      <c r="L18" s="23"/>
      <c r="M18" s="23"/>
      <c r="N18" s="23"/>
      <c r="O18" s="23"/>
      <c r="P18" s="23"/>
      <c r="Q18" s="23"/>
      <c r="R18" s="23"/>
      <c r="S18" s="23"/>
      <c r="T18" s="23"/>
      <c r="U18" s="23"/>
    </row>
    <row r="19" spans="1:52" x14ac:dyDescent="0.5">
      <c r="A19" s="22"/>
      <c r="C19" s="25" t="str">
        <f t="shared" si="0"/>
        <v>Non-bulk water asset 3: shock</v>
      </c>
      <c r="D19" s="26" t="s">
        <v>42</v>
      </c>
      <c r="E19" s="27" t="s">
        <v>40</v>
      </c>
      <c r="F19" s="165"/>
      <c r="G19" s="23"/>
      <c r="H19" s="29"/>
      <c r="I19" s="23"/>
      <c r="J19" s="32"/>
      <c r="K19" s="23"/>
      <c r="L19" s="23"/>
      <c r="M19" s="23"/>
      <c r="N19" s="23"/>
      <c r="O19" s="23"/>
      <c r="P19" s="23"/>
      <c r="Q19" s="23"/>
      <c r="R19" s="23"/>
      <c r="S19" s="23"/>
      <c r="T19" s="23"/>
      <c r="U19" s="23"/>
    </row>
    <row r="20" spans="1:52" x14ac:dyDescent="0.5">
      <c r="A20" s="22"/>
      <c r="C20" s="23"/>
      <c r="D20" s="23"/>
      <c r="E20" s="23"/>
      <c r="F20" s="23"/>
      <c r="G20" s="23"/>
      <c r="H20" s="23"/>
      <c r="I20" s="23"/>
      <c r="J20" s="23"/>
      <c r="K20" s="23"/>
      <c r="L20" s="23"/>
      <c r="M20" s="23"/>
      <c r="N20" s="23"/>
      <c r="O20" s="23"/>
      <c r="P20" s="23"/>
      <c r="Q20" s="23"/>
      <c r="R20" s="23"/>
      <c r="S20" s="23"/>
      <c r="T20" s="23"/>
      <c r="U20" s="23"/>
    </row>
    <row r="21" spans="1:52" ht="35.5" thickBot="1" x14ac:dyDescent="1">
      <c r="A21" s="22"/>
      <c r="B21" s="183" t="s">
        <v>43</v>
      </c>
      <c r="C21" s="184"/>
      <c r="D21" s="184"/>
      <c r="E21" s="184"/>
      <c r="F21" s="185"/>
      <c r="G21" s="185"/>
      <c r="H21" s="185"/>
      <c r="I21" s="185"/>
      <c r="J21" s="185"/>
      <c r="K21" s="185"/>
      <c r="L21" s="185"/>
      <c r="M21" s="185"/>
      <c r="N21" s="185"/>
      <c r="O21" s="185"/>
      <c r="P21" s="185"/>
      <c r="Q21" s="185"/>
      <c r="R21" s="185"/>
      <c r="S21" s="185"/>
      <c r="T21" s="185"/>
      <c r="U21" s="185"/>
      <c r="V21" s="199"/>
      <c r="W21" s="200"/>
      <c r="X21" s="200"/>
      <c r="Y21" s="200"/>
      <c r="Z21" s="200"/>
      <c r="AA21" s="200"/>
      <c r="AB21" s="200"/>
      <c r="AC21" s="200"/>
      <c r="AD21" s="200"/>
      <c r="AE21" s="200"/>
      <c r="AF21" s="200"/>
      <c r="AG21" s="200"/>
      <c r="AH21" s="200"/>
      <c r="AI21" s="200"/>
      <c r="AJ21" s="200"/>
      <c r="AK21" s="200"/>
      <c r="AL21" s="200"/>
      <c r="AM21" s="200"/>
      <c r="AN21" s="200"/>
      <c r="AO21" s="200"/>
      <c r="AP21" s="200"/>
      <c r="AQ21" s="200"/>
      <c r="AR21" s="200"/>
      <c r="AS21" s="200"/>
      <c r="AT21" s="200"/>
      <c r="AU21" s="200"/>
      <c r="AV21" s="200"/>
      <c r="AW21" s="200"/>
      <c r="AX21" s="200"/>
      <c r="AY21" s="200"/>
      <c r="AZ21" s="200"/>
    </row>
    <row r="22" spans="1:52" x14ac:dyDescent="0.5">
      <c r="A22" s="23"/>
      <c r="B22" s="23"/>
      <c r="C22" s="23"/>
      <c r="D22" s="23"/>
      <c r="E22" s="23"/>
      <c r="F22" s="23"/>
      <c r="G22" s="23"/>
      <c r="H22" s="23"/>
      <c r="I22" s="23"/>
      <c r="J22" s="23"/>
      <c r="K22" s="23"/>
      <c r="L22" s="23"/>
      <c r="M22" s="23"/>
      <c r="N22" s="23"/>
      <c r="O22" s="23"/>
      <c r="P22" s="23"/>
      <c r="Q22" s="23"/>
      <c r="R22" s="23"/>
      <c r="S22" s="23"/>
      <c r="T22" s="23"/>
      <c r="U22" s="23"/>
    </row>
    <row r="23" spans="1:52" x14ac:dyDescent="0.5">
      <c r="A23" s="23"/>
      <c r="B23" s="23"/>
      <c r="C23" s="23"/>
      <c r="D23" s="23"/>
      <c r="E23" s="23"/>
      <c r="F23" s="23"/>
      <c r="G23" s="23"/>
      <c r="H23" s="23"/>
      <c r="I23" s="23"/>
      <c r="J23" s="23"/>
      <c r="K23" s="23"/>
      <c r="L23" s="23"/>
      <c r="M23" s="23"/>
      <c r="N23" s="23"/>
      <c r="O23" s="23"/>
      <c r="P23" s="23"/>
      <c r="Q23" s="23"/>
      <c r="R23" s="23"/>
      <c r="S23" s="23"/>
      <c r="T23" s="23"/>
      <c r="U23" s="23"/>
    </row>
    <row r="24" spans="1:52" ht="22" x14ac:dyDescent="0.6">
      <c r="A24" s="23"/>
      <c r="B24" s="33"/>
      <c r="C24" s="25" t="str" cm="1">
        <f t="array" ref="C24:C26">assetnames</f>
        <v>Non-bulk water asset 1</v>
      </c>
      <c r="D24" s="23"/>
      <c r="E24" s="27" t="s">
        <v>44</v>
      </c>
      <c r="F24" s="31"/>
      <c r="G24" s="23"/>
      <c r="H24" s="23"/>
      <c r="I24" s="23"/>
      <c r="J24" s="23"/>
      <c r="K24" s="23"/>
      <c r="L24" s="23"/>
      <c r="M24" s="23"/>
      <c r="N24" s="23"/>
      <c r="O24" s="23"/>
      <c r="P24" s="23"/>
      <c r="Q24" s="23"/>
      <c r="R24" s="23"/>
      <c r="S24" s="23"/>
      <c r="T24" s="23"/>
    </row>
    <row r="25" spans="1:52" x14ac:dyDescent="0.5">
      <c r="A25" s="23"/>
      <c r="B25" s="34"/>
      <c r="C25" s="23" t="str">
        <v>Non-bulk water asset 2</v>
      </c>
      <c r="D25" s="23"/>
      <c r="E25" s="27" t="s">
        <v>44</v>
      </c>
      <c r="F25" s="31"/>
      <c r="G25" s="23"/>
      <c r="H25" s="23"/>
      <c r="I25" s="23"/>
      <c r="J25" s="23"/>
      <c r="K25" s="23"/>
      <c r="L25" s="23"/>
      <c r="M25" s="23"/>
      <c r="N25" s="23"/>
      <c r="O25" s="23"/>
      <c r="P25" s="23"/>
      <c r="Q25" s="23"/>
      <c r="R25" s="23"/>
      <c r="S25" s="23"/>
      <c r="T25" s="23"/>
    </row>
    <row r="26" spans="1:52" x14ac:dyDescent="0.5">
      <c r="A26" s="23"/>
      <c r="B26" s="34"/>
      <c r="C26" s="23" t="str">
        <v>Non-bulk water asset 3</v>
      </c>
      <c r="D26" s="23"/>
      <c r="E26" s="27" t="s">
        <v>44</v>
      </c>
      <c r="F26" s="31"/>
      <c r="G26" s="23"/>
      <c r="H26" s="23"/>
      <c r="I26" s="23"/>
      <c r="J26" s="23"/>
      <c r="K26" s="23"/>
      <c r="L26" s="23"/>
      <c r="M26" s="23"/>
      <c r="N26" s="23"/>
      <c r="O26" s="23"/>
      <c r="P26" s="23"/>
      <c r="Q26" s="23"/>
      <c r="R26" s="23"/>
      <c r="S26" s="23"/>
      <c r="T26" s="23"/>
    </row>
    <row r="27" spans="1:52" x14ac:dyDescent="0.5">
      <c r="A27" s="23"/>
      <c r="B27" s="23"/>
      <c r="C27" s="23"/>
      <c r="D27" s="23"/>
      <c r="E27" s="23"/>
      <c r="F27" s="23"/>
      <c r="G27" s="23"/>
      <c r="H27" s="23"/>
      <c r="I27" s="23"/>
      <c r="J27" s="23"/>
      <c r="K27" s="23"/>
      <c r="L27" s="23"/>
      <c r="M27" s="23"/>
      <c r="N27" s="23"/>
      <c r="O27" s="23"/>
      <c r="P27" s="23"/>
      <c r="Q27" s="23"/>
      <c r="R27" s="23"/>
      <c r="S27" s="23"/>
      <c r="T27" s="23"/>
    </row>
    <row r="28" spans="1:52" ht="22" x14ac:dyDescent="0.6">
      <c r="A28" s="23"/>
      <c r="B28" s="23"/>
      <c r="C28" s="33"/>
      <c r="D28" s="23"/>
      <c r="E28" s="23"/>
      <c r="F28" s="23"/>
      <c r="G28" s="23"/>
      <c r="H28" s="23"/>
      <c r="I28" s="23"/>
      <c r="J28" s="23"/>
      <c r="K28" s="23"/>
      <c r="L28" s="23"/>
      <c r="M28" s="23"/>
      <c r="N28" s="23"/>
      <c r="O28" s="23"/>
      <c r="P28" s="23"/>
      <c r="Q28" s="23"/>
      <c r="R28" s="23"/>
      <c r="S28" s="23"/>
      <c r="T28" s="23"/>
      <c r="U28" s="23"/>
    </row>
    <row r="29" spans="1:52" ht="35.5" thickBot="1" x14ac:dyDescent="1">
      <c r="A29" s="22"/>
      <c r="B29" s="183" t="s">
        <v>45</v>
      </c>
      <c r="C29" s="184"/>
      <c r="D29" s="184"/>
      <c r="E29" s="185"/>
      <c r="F29" s="185"/>
      <c r="G29" s="185"/>
      <c r="H29" s="185"/>
      <c r="I29" s="185"/>
      <c r="J29" s="185"/>
      <c r="K29" s="185"/>
      <c r="L29" s="185"/>
      <c r="M29" s="185"/>
      <c r="N29" s="185"/>
      <c r="O29" s="185"/>
      <c r="P29" s="185"/>
      <c r="Q29" s="185"/>
      <c r="R29" s="185"/>
      <c r="S29" s="185"/>
      <c r="T29" s="185"/>
      <c r="U29" s="185"/>
      <c r="V29" s="199"/>
      <c r="W29" s="200"/>
      <c r="X29" s="200"/>
      <c r="Y29" s="200"/>
      <c r="Z29" s="200"/>
      <c r="AA29" s="200"/>
      <c r="AB29" s="200"/>
      <c r="AC29" s="200"/>
      <c r="AD29" s="200"/>
      <c r="AE29" s="200"/>
      <c r="AF29" s="200"/>
      <c r="AG29" s="200"/>
      <c r="AH29" s="200"/>
      <c r="AI29" s="200"/>
      <c r="AJ29" s="200"/>
      <c r="AK29" s="200"/>
      <c r="AL29" s="200"/>
      <c r="AM29" s="200"/>
      <c r="AN29" s="200"/>
      <c r="AO29" s="200"/>
      <c r="AP29" s="200"/>
      <c r="AQ29" s="200"/>
      <c r="AR29" s="200"/>
      <c r="AS29" s="200"/>
      <c r="AT29" s="200"/>
      <c r="AU29" s="200"/>
      <c r="AV29" s="200"/>
      <c r="AW29" s="200"/>
      <c r="AX29" s="200"/>
      <c r="AY29" s="200"/>
      <c r="AZ29" s="200"/>
    </row>
    <row r="30" spans="1:52" ht="22" x14ac:dyDescent="0.6">
      <c r="A30" s="22"/>
      <c r="B30" s="23"/>
      <c r="C30" s="23"/>
      <c r="D30" s="23"/>
      <c r="E30" s="23"/>
      <c r="F30" s="23"/>
      <c r="G30" s="23"/>
      <c r="H30" s="33"/>
      <c r="I30" s="23"/>
      <c r="J30" s="23"/>
      <c r="K30" s="23"/>
      <c r="L30" s="23"/>
      <c r="M30" s="23"/>
      <c r="N30" s="23"/>
      <c r="O30" s="23"/>
      <c r="P30" s="23"/>
      <c r="Q30" s="23"/>
      <c r="R30" s="23"/>
      <c r="S30" s="23"/>
      <c r="T30" s="23"/>
      <c r="U30" s="23"/>
    </row>
    <row r="31" spans="1:52" ht="22" x14ac:dyDescent="0.6">
      <c r="A31" s="23"/>
      <c r="B31" s="34"/>
      <c r="D31" s="35" t="s">
        <v>46</v>
      </c>
      <c r="E31" s="35" t="s">
        <v>47</v>
      </c>
      <c r="F31" s="35" t="s">
        <v>48</v>
      </c>
      <c r="G31" s="33"/>
      <c r="H31" s="23"/>
      <c r="I31" s="23"/>
      <c r="J31" s="23"/>
      <c r="K31" s="23"/>
      <c r="L31" s="23"/>
      <c r="M31" s="23"/>
      <c r="N31" s="23"/>
      <c r="O31" s="23"/>
      <c r="P31" s="23"/>
      <c r="Q31" s="23"/>
      <c r="R31" s="23"/>
      <c r="S31" s="23"/>
      <c r="T31" s="23"/>
      <c r="U31" s="23"/>
    </row>
    <row r="32" spans="1:52" ht="22" x14ac:dyDescent="0.6">
      <c r="A32" s="23"/>
      <c r="C32" s="53" t="str">
        <f>'Non-bulk water LRMC'!C11</f>
        <v>Non-bulk water asset 1</v>
      </c>
      <c r="D32" s="112" t="e">
        <f>AVERAGE(E32, F32)</f>
        <v>#DIV/0!</v>
      </c>
      <c r="E32" s="112" t="e">
        <f>'Non-bulk water LRMC'!H11</f>
        <v>#DIV/0!</v>
      </c>
      <c r="F32" s="112" t="e">
        <f>'Non-bulk water LRMC'!I11</f>
        <v>#DIV/0!</v>
      </c>
      <c r="G32" s="36"/>
      <c r="H32" s="37"/>
      <c r="I32" s="23"/>
      <c r="J32" s="23"/>
      <c r="K32" s="23"/>
      <c r="L32" s="23"/>
      <c r="M32" s="23"/>
      <c r="N32" s="23"/>
      <c r="O32" s="23"/>
      <c r="P32" s="23"/>
      <c r="Q32" s="23"/>
      <c r="R32" s="23"/>
      <c r="S32" s="23"/>
      <c r="T32" s="23"/>
      <c r="U32" s="23"/>
    </row>
    <row r="33" spans="1:52" ht="22" x14ac:dyDescent="0.6">
      <c r="A33" s="23"/>
      <c r="B33" s="23"/>
      <c r="C33" s="53" t="str">
        <f>'Non-bulk water LRMC'!C12</f>
        <v>Non-bulk water asset 2</v>
      </c>
      <c r="D33" s="112" t="e">
        <f t="shared" ref="D33:D34" si="1">AVERAGE(E33, F33)</f>
        <v>#DIV/0!</v>
      </c>
      <c r="E33" s="112" t="e">
        <f>'Non-bulk water LRMC'!H12</f>
        <v>#DIV/0!</v>
      </c>
      <c r="F33" s="112" t="e">
        <f>'Non-bulk water LRMC'!I12</f>
        <v>#DIV/0!</v>
      </c>
      <c r="G33" s="23"/>
      <c r="H33" s="23"/>
      <c r="I33" s="23"/>
      <c r="J33" s="23"/>
      <c r="K33" s="23"/>
      <c r="L33" s="23"/>
      <c r="M33" s="23"/>
      <c r="N33" s="23"/>
      <c r="O33" s="23"/>
      <c r="P33" s="23"/>
      <c r="Q33" s="23"/>
      <c r="R33" s="23"/>
      <c r="S33" s="23"/>
      <c r="T33" s="23"/>
      <c r="U33" s="23"/>
    </row>
    <row r="34" spans="1:52" ht="22" x14ac:dyDescent="0.6">
      <c r="A34" s="23"/>
      <c r="C34" s="53" t="str">
        <f>'Non-bulk water LRMC'!C13</f>
        <v>Non-bulk water asset 3</v>
      </c>
      <c r="D34" s="112" t="e">
        <f t="shared" si="1"/>
        <v>#DIV/0!</v>
      </c>
      <c r="E34" s="112" t="e">
        <f>'Non-bulk water LRMC'!H13</f>
        <v>#DIV/0!</v>
      </c>
      <c r="F34" s="112" t="e">
        <f>'Non-bulk water LRMC'!I13</f>
        <v>#DIV/0!</v>
      </c>
      <c r="G34" s="23"/>
      <c r="H34" s="23"/>
      <c r="I34" s="23"/>
      <c r="J34" s="23"/>
      <c r="K34" s="23"/>
      <c r="L34" s="23"/>
      <c r="M34" s="23"/>
      <c r="N34" s="23"/>
      <c r="O34" s="23"/>
      <c r="P34" s="23"/>
      <c r="Q34" s="23"/>
      <c r="R34" s="23"/>
      <c r="S34" s="23"/>
      <c r="T34" s="23"/>
      <c r="U34" s="23"/>
    </row>
    <row r="35" spans="1:52" x14ac:dyDescent="0.5">
      <c r="A35" s="23"/>
      <c r="B35" s="23"/>
      <c r="C35" s="23"/>
      <c r="D35" s="113"/>
      <c r="E35" s="113"/>
      <c r="F35" s="113"/>
      <c r="G35" s="23"/>
      <c r="H35" s="23"/>
      <c r="I35" s="23"/>
      <c r="J35" s="23"/>
      <c r="K35" s="23"/>
      <c r="L35" s="23"/>
      <c r="M35" s="23"/>
      <c r="N35" s="23"/>
      <c r="O35" s="23"/>
      <c r="P35" s="23"/>
      <c r="Q35" s="23"/>
      <c r="R35" s="23"/>
      <c r="S35" s="23"/>
      <c r="T35" s="23"/>
      <c r="U35" s="23"/>
    </row>
    <row r="36" spans="1:52" ht="22" x14ac:dyDescent="0.6">
      <c r="A36" s="23"/>
      <c r="C36" s="33" t="s">
        <v>49</v>
      </c>
      <c r="D36" s="169" t="e">
        <f>SUM(D32:D34)</f>
        <v>#DIV/0!</v>
      </c>
      <c r="E36" s="169" t="e">
        <f t="shared" ref="E36:F36" si="2">SUM(E32:E34)</f>
        <v>#DIV/0!</v>
      </c>
      <c r="F36" s="169" t="e">
        <f t="shared" si="2"/>
        <v>#DIV/0!</v>
      </c>
      <c r="G36" s="23"/>
      <c r="H36" s="23"/>
      <c r="I36" s="23"/>
      <c r="J36" s="23"/>
      <c r="K36" s="23"/>
      <c r="L36" s="23"/>
      <c r="M36" s="23"/>
      <c r="N36" s="23"/>
      <c r="O36" s="23"/>
      <c r="P36" s="23"/>
      <c r="Q36" s="23"/>
      <c r="R36" s="23"/>
      <c r="S36" s="23"/>
      <c r="T36" s="23"/>
      <c r="U36" s="23"/>
    </row>
    <row r="37" spans="1:52" x14ac:dyDescent="0.5">
      <c r="A37" s="23"/>
      <c r="B37" s="23"/>
      <c r="C37" s="23"/>
      <c r="D37" s="23"/>
      <c r="E37" s="23"/>
      <c r="F37" s="23"/>
      <c r="G37" s="23"/>
      <c r="H37" s="23"/>
      <c r="I37" s="23"/>
      <c r="J37" s="23"/>
      <c r="K37" s="23"/>
      <c r="L37" s="23"/>
      <c r="M37" s="23"/>
      <c r="N37" s="23"/>
      <c r="O37" s="23"/>
      <c r="P37" s="23"/>
      <c r="Q37" s="23"/>
      <c r="R37" s="23"/>
      <c r="S37" s="23"/>
      <c r="T37" s="23"/>
      <c r="U37" s="23"/>
    </row>
    <row r="38" spans="1:52" x14ac:dyDescent="0.5">
      <c r="A38" s="23"/>
      <c r="B38" s="23"/>
      <c r="C38" s="23"/>
      <c r="D38" s="23"/>
      <c r="E38" s="23"/>
      <c r="F38" s="23"/>
      <c r="G38" s="23"/>
      <c r="H38" s="23"/>
      <c r="I38" s="23"/>
      <c r="J38" s="23"/>
      <c r="K38" s="23"/>
      <c r="L38" s="23"/>
      <c r="M38" s="23"/>
      <c r="N38" s="23"/>
      <c r="O38" s="23"/>
      <c r="P38" s="23"/>
      <c r="Q38" s="23"/>
      <c r="R38" s="23"/>
      <c r="S38" s="23"/>
      <c r="T38" s="23"/>
      <c r="U38" s="23"/>
    </row>
    <row r="39" spans="1:52" x14ac:dyDescent="0.5">
      <c r="A39" s="23"/>
      <c r="B39" s="23"/>
      <c r="C39" s="23"/>
      <c r="D39" s="23"/>
      <c r="E39" s="23"/>
      <c r="F39" s="23"/>
      <c r="G39" s="23"/>
      <c r="H39" s="23"/>
      <c r="I39" s="23"/>
      <c r="J39" s="23"/>
      <c r="K39" s="23"/>
      <c r="L39" s="23"/>
      <c r="M39" s="23"/>
      <c r="N39" s="23"/>
      <c r="O39" s="23"/>
      <c r="P39" s="23"/>
      <c r="Q39" s="23"/>
      <c r="R39" s="23"/>
      <c r="S39" s="23"/>
      <c r="T39" s="23"/>
      <c r="U39" s="23"/>
    </row>
    <row r="40" spans="1:52" x14ac:dyDescent="0.5">
      <c r="A40" s="23"/>
      <c r="B40" s="23"/>
      <c r="C40" s="23"/>
      <c r="D40" s="23"/>
      <c r="E40" s="23"/>
      <c r="F40" s="23"/>
      <c r="G40" s="23"/>
      <c r="H40" s="23"/>
      <c r="I40" s="23"/>
      <c r="J40" s="23"/>
      <c r="K40" s="23"/>
      <c r="L40" s="23"/>
      <c r="M40" s="23"/>
      <c r="N40" s="23"/>
      <c r="O40" s="23"/>
      <c r="P40" s="23"/>
      <c r="Q40" s="23"/>
      <c r="R40" s="23"/>
      <c r="S40" s="23"/>
      <c r="T40" s="23"/>
      <c r="U40" s="23"/>
    </row>
    <row r="41" spans="1:52" x14ac:dyDescent="0.5">
      <c r="A41" s="23"/>
      <c r="B41" s="23"/>
      <c r="C41" s="23"/>
      <c r="D41" s="23"/>
      <c r="E41" s="23"/>
      <c r="F41" s="23"/>
      <c r="G41" s="23"/>
      <c r="H41" s="23"/>
      <c r="I41" s="23"/>
      <c r="J41" s="23"/>
      <c r="K41" s="23"/>
      <c r="L41" s="23"/>
      <c r="M41" s="23"/>
      <c r="N41" s="23"/>
      <c r="O41" s="23"/>
      <c r="P41" s="23"/>
      <c r="Q41" s="23"/>
      <c r="R41" s="23"/>
      <c r="S41" s="23"/>
      <c r="T41" s="23"/>
      <c r="U41" s="23"/>
    </row>
    <row r="42" spans="1:52" x14ac:dyDescent="0.5">
      <c r="A42" s="23"/>
      <c r="B42" s="23"/>
      <c r="C42" s="23"/>
      <c r="D42" s="23"/>
      <c r="E42" s="23"/>
      <c r="F42" s="23"/>
      <c r="G42" s="23"/>
      <c r="H42" s="23"/>
      <c r="I42" s="23"/>
      <c r="J42" s="23"/>
      <c r="K42" s="23"/>
      <c r="L42" s="23"/>
      <c r="M42" s="23"/>
      <c r="N42" s="23"/>
      <c r="O42" s="23"/>
      <c r="P42" s="23"/>
      <c r="Q42" s="23"/>
      <c r="R42" s="23"/>
      <c r="S42" s="23"/>
      <c r="T42" s="23"/>
      <c r="U42" s="23"/>
    </row>
    <row r="43" spans="1:52" x14ac:dyDescent="0.5">
      <c r="A43" s="23"/>
      <c r="B43" s="23"/>
      <c r="C43" s="23"/>
      <c r="D43" s="23"/>
      <c r="E43" s="23"/>
      <c r="F43" s="23"/>
      <c r="G43" s="23"/>
      <c r="H43" s="23"/>
      <c r="I43" s="23"/>
      <c r="J43" s="23"/>
      <c r="K43" s="23"/>
      <c r="L43" s="23"/>
      <c r="M43" s="23"/>
      <c r="N43" s="23"/>
      <c r="O43" s="23"/>
      <c r="P43" s="23"/>
      <c r="Q43" s="23"/>
      <c r="R43" s="23"/>
      <c r="S43" s="23"/>
      <c r="T43" s="23"/>
      <c r="U43" s="23"/>
    </row>
    <row r="44" spans="1:52" x14ac:dyDescent="0.5">
      <c r="A44" s="23"/>
      <c r="B44" s="23"/>
      <c r="C44" s="23"/>
      <c r="D44" s="23"/>
      <c r="E44" s="23"/>
      <c r="F44" s="23"/>
      <c r="G44" s="23"/>
      <c r="H44" s="23"/>
      <c r="I44" s="23"/>
      <c r="J44" s="23"/>
      <c r="K44" s="23"/>
      <c r="L44" s="23"/>
      <c r="M44" s="23"/>
      <c r="N44" s="23"/>
      <c r="O44" s="23"/>
      <c r="P44" s="23"/>
      <c r="Q44" s="23"/>
      <c r="R44" s="23"/>
      <c r="S44" s="23"/>
      <c r="T44" s="23"/>
      <c r="U44" s="23"/>
    </row>
    <row r="45" spans="1:52" x14ac:dyDescent="0.5">
      <c r="A45" s="23"/>
      <c r="B45" s="23"/>
      <c r="C45" s="23"/>
      <c r="D45" s="23"/>
      <c r="E45" s="23"/>
      <c r="F45" s="23"/>
      <c r="G45" s="23"/>
      <c r="H45" s="23"/>
      <c r="I45" s="23"/>
      <c r="J45" s="23"/>
      <c r="K45" s="23"/>
      <c r="L45" s="23"/>
      <c r="M45" s="23"/>
      <c r="N45" s="23"/>
      <c r="O45" s="23"/>
      <c r="P45" s="23"/>
      <c r="Q45" s="23"/>
      <c r="R45" s="23"/>
      <c r="S45" s="23"/>
      <c r="T45" s="23"/>
      <c r="U45" s="23"/>
    </row>
    <row r="46" spans="1:52" x14ac:dyDescent="0.5">
      <c r="A46" s="23"/>
      <c r="B46" s="23"/>
      <c r="C46" s="23"/>
      <c r="D46" s="23"/>
      <c r="E46" s="23"/>
      <c r="F46" s="23"/>
      <c r="G46" s="23"/>
      <c r="H46" s="23"/>
      <c r="I46" s="23"/>
      <c r="J46" s="23"/>
      <c r="K46" s="23"/>
      <c r="L46" s="23"/>
      <c r="M46" s="23"/>
      <c r="N46" s="23"/>
      <c r="O46" s="23"/>
      <c r="P46" s="23"/>
      <c r="Q46" s="23"/>
      <c r="R46" s="23"/>
      <c r="S46" s="23"/>
      <c r="T46" s="23"/>
      <c r="U46" s="23"/>
    </row>
    <row r="47" spans="1:52" ht="35.5" thickBot="1" x14ac:dyDescent="1">
      <c r="A47" s="22"/>
      <c r="B47" s="183" t="s">
        <v>50</v>
      </c>
      <c r="C47" s="184"/>
      <c r="D47" s="184"/>
      <c r="E47" s="185"/>
      <c r="F47" s="185"/>
      <c r="G47" s="185"/>
      <c r="H47" s="185"/>
      <c r="I47" s="185"/>
      <c r="J47" s="185"/>
      <c r="K47" s="185"/>
      <c r="L47" s="185"/>
      <c r="M47" s="185"/>
      <c r="N47" s="185"/>
      <c r="O47" s="185"/>
      <c r="P47" s="185"/>
      <c r="Q47" s="185"/>
      <c r="R47" s="185"/>
      <c r="S47" s="185"/>
      <c r="T47" s="185"/>
      <c r="U47" s="185"/>
      <c r="V47" s="199"/>
      <c r="W47" s="200"/>
      <c r="X47" s="200"/>
      <c r="Y47" s="200"/>
      <c r="Z47" s="200"/>
      <c r="AA47" s="200"/>
      <c r="AB47" s="200"/>
      <c r="AC47" s="200"/>
      <c r="AD47" s="200"/>
      <c r="AE47" s="200"/>
      <c r="AF47" s="200"/>
      <c r="AG47" s="200"/>
      <c r="AH47" s="200"/>
      <c r="AI47" s="200"/>
      <c r="AJ47" s="200"/>
      <c r="AK47" s="200"/>
      <c r="AL47" s="200"/>
      <c r="AM47" s="200"/>
      <c r="AN47" s="200"/>
      <c r="AO47" s="200"/>
      <c r="AP47" s="200"/>
      <c r="AQ47" s="200"/>
      <c r="AR47" s="200"/>
      <c r="AS47" s="200"/>
      <c r="AT47" s="200"/>
      <c r="AU47" s="200"/>
      <c r="AV47" s="200"/>
      <c r="AW47" s="200"/>
      <c r="AX47" s="200"/>
      <c r="AY47" s="200"/>
      <c r="AZ47" s="200"/>
    </row>
    <row r="48" spans="1:52" x14ac:dyDescent="0.5">
      <c r="A48" s="23"/>
      <c r="B48" s="23"/>
      <c r="C48" s="23"/>
      <c r="D48" s="23"/>
      <c r="E48" s="23"/>
      <c r="F48" s="23"/>
      <c r="H48" s="23"/>
      <c r="I48" s="23"/>
      <c r="J48" s="23"/>
      <c r="K48" s="23"/>
      <c r="L48" s="23"/>
      <c r="M48" s="23"/>
      <c r="N48" s="23"/>
      <c r="O48" s="23"/>
      <c r="P48" s="23"/>
      <c r="Q48" s="23"/>
      <c r="R48" s="23"/>
      <c r="S48" s="23"/>
      <c r="T48" s="23"/>
      <c r="U48" s="23"/>
    </row>
    <row r="49" spans="1:23" ht="49.5" customHeight="1" x14ac:dyDescent="0.6">
      <c r="A49" s="23"/>
      <c r="B49" s="33"/>
      <c r="C49" s="23"/>
      <c r="D49" s="23"/>
      <c r="E49" s="39" t="s">
        <v>51</v>
      </c>
      <c r="F49" s="39" t="s">
        <v>52</v>
      </c>
      <c r="G49" s="39" t="s">
        <v>53</v>
      </c>
    </row>
    <row r="50" spans="1:23" ht="22" x14ac:dyDescent="0.6">
      <c r="A50" s="23"/>
      <c r="B50" s="33"/>
      <c r="C50" s="23"/>
      <c r="D50" s="23"/>
      <c r="E50" s="39"/>
      <c r="F50" s="39"/>
      <c r="G50" s="39"/>
    </row>
    <row r="51" spans="1:23" x14ac:dyDescent="0.5">
      <c r="A51" s="23"/>
      <c r="C51" s="25" t="str" cm="1">
        <f t="array" ref="C51:C53">assetnames</f>
        <v>Non-bulk water asset 1</v>
      </c>
      <c r="D51" s="23"/>
      <c r="E51" s="40" t="str">
        <f>'Non-bulk water LRMC'!F61</f>
        <v/>
      </c>
      <c r="F51" s="40" t="str">
        <f>'Non-bulk water LRMC'!F39</f>
        <v/>
      </c>
      <c r="G51" s="40" t="str">
        <f>'Non-bulk water LRMC'!F113</f>
        <v/>
      </c>
    </row>
    <row r="52" spans="1:23" ht="22" x14ac:dyDescent="0.6">
      <c r="A52" s="23"/>
      <c r="B52" s="33"/>
      <c r="C52" s="25" t="str">
        <v>Non-bulk water asset 2</v>
      </c>
      <c r="D52" s="23"/>
      <c r="E52" s="40" t="str">
        <f>'Non-bulk water LRMC'!F169</f>
        <v/>
      </c>
      <c r="F52" s="40" t="str">
        <f>'Non-bulk water LRMC'!F146</f>
        <v/>
      </c>
      <c r="G52" s="40" t="str">
        <f>'Non-bulk water LRMC'!F220</f>
        <v/>
      </c>
    </row>
    <row r="53" spans="1:23" x14ac:dyDescent="0.5">
      <c r="A53" s="23"/>
      <c r="B53" s="34"/>
      <c r="C53" s="25" t="str">
        <v>Non-bulk water asset 3</v>
      </c>
      <c r="D53" s="23"/>
      <c r="E53" s="40" t="str">
        <f>'Non-bulk water LRMC'!F275</f>
        <v/>
      </c>
      <c r="F53" s="40" t="str">
        <f>'Non-bulk water LRMC'!F253</f>
        <v/>
      </c>
      <c r="G53" s="40" t="str">
        <f>'Non-bulk water LRMC'!F325</f>
        <v/>
      </c>
    </row>
    <row r="54" spans="1:23" x14ac:dyDescent="0.5">
      <c r="A54" s="23"/>
      <c r="I54" s="23"/>
      <c r="J54" s="23"/>
      <c r="K54" s="23"/>
      <c r="L54" s="23"/>
      <c r="M54" s="23"/>
      <c r="N54" s="23"/>
      <c r="O54" s="23"/>
      <c r="P54" s="23"/>
      <c r="Q54" s="23"/>
      <c r="R54" s="23"/>
      <c r="S54" s="23"/>
      <c r="T54" s="23"/>
      <c r="U54" s="23"/>
      <c r="V54" s="23"/>
      <c r="W54" s="23"/>
    </row>
    <row r="55" spans="1:23" x14ac:dyDescent="0.5">
      <c r="A55" s="23"/>
      <c r="I55" s="23"/>
      <c r="J55" s="23"/>
      <c r="K55" s="23"/>
      <c r="L55" s="23"/>
      <c r="M55" s="23"/>
      <c r="N55" s="23"/>
      <c r="O55" s="23"/>
      <c r="P55" s="23"/>
      <c r="Q55" s="23"/>
      <c r="R55" s="23"/>
      <c r="S55" s="23"/>
      <c r="T55" s="23"/>
      <c r="U55" s="23"/>
      <c r="V55" s="23"/>
      <c r="W55" s="23"/>
    </row>
    <row r="56" spans="1:23" x14ac:dyDescent="0.5">
      <c r="A56" s="23"/>
      <c r="I56" s="23"/>
      <c r="J56" s="23"/>
      <c r="K56" s="23"/>
      <c r="L56" s="23"/>
      <c r="M56" s="23"/>
      <c r="N56" s="23"/>
      <c r="O56" s="23"/>
      <c r="P56" s="23"/>
      <c r="Q56" s="23"/>
      <c r="R56" s="23"/>
      <c r="S56" s="23"/>
      <c r="T56" s="23"/>
      <c r="U56" s="23"/>
      <c r="V56" s="23"/>
      <c r="W56" s="23"/>
    </row>
    <row r="57" spans="1:23" x14ac:dyDescent="0.5">
      <c r="A57" s="23"/>
      <c r="I57" s="23"/>
      <c r="J57" s="23"/>
      <c r="K57" s="23"/>
      <c r="L57" s="23"/>
      <c r="M57" s="23"/>
      <c r="N57" s="23"/>
      <c r="O57" s="23"/>
      <c r="P57" s="23"/>
      <c r="Q57" s="23"/>
    </row>
    <row r="58" spans="1:23" x14ac:dyDescent="0.5">
      <c r="A58" s="23"/>
      <c r="I58" s="23"/>
      <c r="J58" s="23"/>
      <c r="K58" s="23"/>
      <c r="L58" s="23"/>
      <c r="M58" s="23"/>
      <c r="N58" s="23"/>
      <c r="O58" s="23"/>
      <c r="P58" s="23"/>
      <c r="Q58" s="23"/>
    </row>
    <row r="59" spans="1:23" x14ac:dyDescent="0.5">
      <c r="A59" s="23"/>
      <c r="I59" s="23"/>
      <c r="J59" s="23"/>
      <c r="K59" s="23"/>
      <c r="L59" s="23"/>
      <c r="M59" s="23"/>
      <c r="N59" s="23"/>
      <c r="O59" s="23"/>
      <c r="P59" s="23"/>
      <c r="Q59" s="23"/>
    </row>
    <row r="60" spans="1:23" x14ac:dyDescent="0.5">
      <c r="A60" s="23"/>
      <c r="C60" s="25"/>
      <c r="D60" s="34"/>
      <c r="E60" s="41"/>
      <c r="F60" s="41"/>
      <c r="G60" s="42"/>
      <c r="I60" s="23"/>
      <c r="J60" s="23"/>
      <c r="K60" s="23"/>
      <c r="L60" s="23"/>
      <c r="M60" s="23"/>
      <c r="N60" s="23"/>
      <c r="O60" s="23"/>
      <c r="P60" s="23"/>
      <c r="Q60" s="23"/>
    </row>
    <row r="61" spans="1:23" x14ac:dyDescent="0.5">
      <c r="A61" s="23"/>
      <c r="I61" s="23"/>
      <c r="J61" s="23"/>
      <c r="K61" s="23"/>
      <c r="L61" s="23"/>
      <c r="M61" s="23"/>
      <c r="N61" s="23"/>
      <c r="O61" s="23"/>
      <c r="P61" s="23"/>
      <c r="Q61" s="23"/>
    </row>
    <row r="62" spans="1:23" x14ac:dyDescent="0.5">
      <c r="A62" s="23"/>
      <c r="I62" s="23"/>
      <c r="J62" s="23"/>
      <c r="K62" s="23"/>
      <c r="L62" s="23"/>
      <c r="M62" s="23"/>
      <c r="N62" s="23"/>
      <c r="O62" s="23"/>
      <c r="P62" s="23"/>
      <c r="Q62" s="23"/>
      <c r="R62" s="23"/>
    </row>
    <row r="63" spans="1:23" x14ac:dyDescent="0.5">
      <c r="A63" s="23"/>
      <c r="I63" s="23"/>
      <c r="J63" s="23"/>
      <c r="K63" s="23"/>
      <c r="L63" s="23"/>
      <c r="M63" s="23"/>
      <c r="N63" s="23"/>
      <c r="O63" s="23"/>
      <c r="P63" s="23"/>
      <c r="Q63" s="23"/>
      <c r="R63" s="23"/>
    </row>
    <row r="64" spans="1:23" x14ac:dyDescent="0.5">
      <c r="A64" s="23"/>
      <c r="I64" s="23"/>
      <c r="J64" s="23"/>
      <c r="K64" s="23"/>
      <c r="L64" s="23"/>
      <c r="M64" s="23"/>
      <c r="N64" s="23"/>
      <c r="O64" s="23"/>
      <c r="P64" s="23"/>
      <c r="Q64" s="23"/>
      <c r="R64" s="23"/>
    </row>
    <row r="65" spans="1:20" x14ac:dyDescent="0.5">
      <c r="A65" s="23"/>
      <c r="I65" s="23"/>
      <c r="J65" s="23"/>
      <c r="K65" s="23"/>
      <c r="L65" s="23"/>
      <c r="M65" s="23"/>
      <c r="N65" s="23"/>
      <c r="O65" s="23"/>
      <c r="P65" s="23"/>
      <c r="Q65" s="23"/>
      <c r="R65" s="23"/>
    </row>
    <row r="66" spans="1:20" x14ac:dyDescent="0.5">
      <c r="A66" s="23"/>
      <c r="I66" s="23"/>
      <c r="J66" s="23"/>
      <c r="K66" s="23"/>
      <c r="L66" s="23"/>
      <c r="M66" s="23"/>
      <c r="N66" s="23"/>
      <c r="O66" s="23"/>
      <c r="P66" s="23"/>
      <c r="Q66" s="23"/>
      <c r="R66" s="23"/>
    </row>
    <row r="67" spans="1:20" x14ac:dyDescent="0.5">
      <c r="A67" s="23"/>
      <c r="B67" s="34"/>
      <c r="C67" s="34"/>
      <c r="D67" s="23"/>
      <c r="E67" s="23"/>
      <c r="F67" s="23"/>
      <c r="G67" s="23"/>
      <c r="H67" s="23"/>
      <c r="I67" s="23"/>
      <c r="J67" s="23"/>
      <c r="K67" s="23"/>
      <c r="L67" s="23"/>
      <c r="M67" s="23"/>
      <c r="N67" s="23"/>
      <c r="O67" s="23"/>
      <c r="P67" s="23"/>
      <c r="Q67" s="23"/>
      <c r="R67" s="23"/>
      <c r="S67" s="23"/>
      <c r="T67" s="23"/>
    </row>
    <row r="68" spans="1:20" s="23" customFormat="1" x14ac:dyDescent="0.5"/>
    <row r="69" spans="1:20" s="23" customFormat="1" x14ac:dyDescent="0.5"/>
    <row r="70" spans="1:20" s="23" customFormat="1" x14ac:dyDescent="0.5"/>
    <row r="71" spans="1:20" s="23" customFormat="1" x14ac:dyDescent="0.5"/>
    <row r="72" spans="1:20" s="23" customFormat="1" x14ac:dyDescent="0.5"/>
    <row r="73" spans="1:20" s="23" customFormat="1" x14ac:dyDescent="0.5"/>
    <row r="74" spans="1:20" s="23" customFormat="1" x14ac:dyDescent="0.5"/>
    <row r="75" spans="1:20" s="23" customFormat="1" x14ac:dyDescent="0.5"/>
    <row r="76" spans="1:20" s="23" customFormat="1" x14ac:dyDescent="0.5"/>
    <row r="77" spans="1:20" s="23" customFormat="1" x14ac:dyDescent="0.5"/>
    <row r="78" spans="1:20" s="23" customFormat="1" x14ac:dyDescent="0.5"/>
    <row r="79" spans="1:20" s="23" customFormat="1" x14ac:dyDescent="0.5"/>
    <row r="80" spans="1:20" s="23" customFormat="1" x14ac:dyDescent="0.5"/>
    <row r="81" s="23" customFormat="1" x14ac:dyDescent="0.5"/>
    <row r="82" s="23" customFormat="1" x14ac:dyDescent="0.5"/>
    <row r="83" s="23" customFormat="1" x14ac:dyDescent="0.5"/>
    <row r="84" s="23" customFormat="1" x14ac:dyDescent="0.5"/>
    <row r="85" s="23" customFormat="1" x14ac:dyDescent="0.5"/>
    <row r="86" s="23" customFormat="1" x14ac:dyDescent="0.5"/>
    <row r="87" s="23" customFormat="1" x14ac:dyDescent="0.5"/>
    <row r="88" s="23" customFormat="1" x14ac:dyDescent="0.5"/>
    <row r="89" s="23" customFormat="1" x14ac:dyDescent="0.5"/>
    <row r="90" s="23" customFormat="1" x14ac:dyDescent="0.5"/>
    <row r="91" s="23" customFormat="1" x14ac:dyDescent="0.5"/>
    <row r="92" s="23" customFormat="1" x14ac:dyDescent="0.5"/>
    <row r="93" s="23" customFormat="1" x14ac:dyDescent="0.5"/>
    <row r="94" s="23" customFormat="1" x14ac:dyDescent="0.5"/>
    <row r="95" s="23" customFormat="1" x14ac:dyDescent="0.5"/>
    <row r="96" s="23" customFormat="1" x14ac:dyDescent="0.5"/>
    <row r="97" s="23" customFormat="1" x14ac:dyDescent="0.5"/>
    <row r="98" s="23" customFormat="1" x14ac:dyDescent="0.5"/>
    <row r="99" s="23" customFormat="1" x14ac:dyDescent="0.5"/>
    <row r="100" s="23" customFormat="1" x14ac:dyDescent="0.5"/>
    <row r="101" s="23" customFormat="1" x14ac:dyDescent="0.5"/>
    <row r="102" s="23" customFormat="1" x14ac:dyDescent="0.5"/>
    <row r="103" s="23" customFormat="1" x14ac:dyDescent="0.5"/>
    <row r="104" s="23" customFormat="1" x14ac:dyDescent="0.5"/>
    <row r="105" s="23" customFormat="1" x14ac:dyDescent="0.5"/>
    <row r="106" s="23" customFormat="1" x14ac:dyDescent="0.5"/>
    <row r="107" s="23" customFormat="1" x14ac:dyDescent="0.5"/>
    <row r="108" s="23" customFormat="1" x14ac:dyDescent="0.5"/>
    <row r="109" s="23" customFormat="1" x14ac:dyDescent="0.5"/>
    <row r="110" s="23" customFormat="1" x14ac:dyDescent="0.5"/>
    <row r="111" s="23" customFormat="1" x14ac:dyDescent="0.5"/>
    <row r="112" s="23" customFormat="1" x14ac:dyDescent="0.5"/>
    <row r="113" s="23" customFormat="1" x14ac:dyDescent="0.5"/>
    <row r="114" s="23" customFormat="1" x14ac:dyDescent="0.5"/>
    <row r="115" s="23" customFormat="1" x14ac:dyDescent="0.5"/>
  </sheetData>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708A117-26AF-4F18-81C5-EBBFD2C44829}">
          <x14:formula1>
            <xm:f>Assumptions!$I$11:$K$11</xm:f>
          </x14:formula1>
          <xm:sqref>F11</xm:sqref>
        </x14:dataValidation>
        <x14:dataValidation type="list" allowBlank="1" showInputMessage="1" showErrorMessage="1" xr:uid="{4309A8CF-77A8-4889-B173-7F474D4E63FA}">
          <x14:formula1>
            <xm:f>Assumptions!$I$12:$K$12</xm:f>
          </x14:formula1>
          <xm:sqref>F14</xm:sqref>
        </x14:dataValidation>
        <x14:dataValidation type="list" allowBlank="1" showInputMessage="1" showErrorMessage="1" xr:uid="{2B558F52-4655-4C9D-9F58-9AAB09411159}">
          <x14:formula1>
            <xm:f>Assumptions!$C$57:$C$59</xm:f>
          </x14:formula1>
          <xm:sqref>F13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D1D95-C30B-4C9A-9ACC-AB20E5656253}">
  <sheetPr>
    <tabColor theme="4"/>
  </sheetPr>
  <dimension ref="A1:AK43"/>
  <sheetViews>
    <sheetView showGridLines="0" zoomScale="96" zoomScaleNormal="96" workbookViewId="0">
      <selection activeCell="C1" sqref="C1:C1048576"/>
    </sheetView>
  </sheetViews>
  <sheetFormatPr defaultColWidth="9.23046875" defaultRowHeight="14.5" x14ac:dyDescent="0.4"/>
  <cols>
    <col min="1" max="1" width="3.69140625" style="115" customWidth="1"/>
    <col min="2" max="2" width="6.07421875" style="115" customWidth="1"/>
    <col min="3" max="3" width="27.84375" style="115" customWidth="1"/>
    <col min="4" max="4" width="26.84375" style="115" customWidth="1"/>
    <col min="5" max="16384" width="9.23046875" style="115"/>
  </cols>
  <sheetData>
    <row r="1" spans="1:37" s="116" customFormat="1" ht="35.15" customHeight="1" x14ac:dyDescent="0.45">
      <c r="A1" s="5"/>
      <c r="B1" s="142" t="s">
        <v>0</v>
      </c>
      <c r="C1" s="6"/>
      <c r="D1" s="6"/>
      <c r="E1" s="6"/>
      <c r="F1" s="6"/>
      <c r="G1" s="6"/>
      <c r="H1" s="5"/>
      <c r="I1" s="6"/>
      <c r="J1" s="6"/>
      <c r="K1" s="6"/>
      <c r="L1" s="6"/>
      <c r="M1" s="6"/>
      <c r="N1" s="6"/>
      <c r="O1" s="6"/>
      <c r="P1" s="6"/>
      <c r="Q1" s="6"/>
      <c r="R1" s="6"/>
      <c r="S1" s="6"/>
      <c r="T1" s="6"/>
      <c r="U1" s="6"/>
      <c r="V1" s="6"/>
      <c r="W1" s="6"/>
      <c r="X1" s="6"/>
      <c r="Y1" s="6"/>
      <c r="Z1" s="6"/>
      <c r="AA1" s="119"/>
      <c r="AB1" s="119"/>
      <c r="AC1" s="119"/>
      <c r="AD1" s="119"/>
      <c r="AE1" s="119"/>
      <c r="AF1" s="119"/>
      <c r="AG1" s="119"/>
      <c r="AH1" s="119"/>
      <c r="AI1" s="119"/>
      <c r="AJ1" s="119"/>
      <c r="AK1" s="119"/>
    </row>
    <row r="2" spans="1:37" s="116" customFormat="1" ht="26.15" customHeight="1" x14ac:dyDescent="0.45">
      <c r="A2" s="7"/>
      <c r="B2" s="4" t="s">
        <v>54</v>
      </c>
      <c r="C2" s="7"/>
      <c r="D2" s="7"/>
      <c r="E2" s="7"/>
      <c r="F2" s="7"/>
      <c r="G2" s="7"/>
      <c r="H2" s="7"/>
      <c r="I2" s="7"/>
      <c r="J2" s="7"/>
      <c r="K2" s="7"/>
      <c r="L2" s="7"/>
      <c r="M2" s="7"/>
      <c r="N2" s="7"/>
      <c r="O2" s="7"/>
      <c r="P2" s="7"/>
      <c r="Q2" s="7"/>
      <c r="R2" s="7"/>
      <c r="S2" s="117"/>
      <c r="T2" s="117"/>
      <c r="U2" s="117"/>
      <c r="V2" s="117"/>
      <c r="W2" s="117"/>
      <c r="X2" s="117"/>
      <c r="Y2" s="117"/>
      <c r="Z2" s="117"/>
      <c r="AA2" s="119"/>
      <c r="AB2" s="119"/>
      <c r="AC2" s="119"/>
      <c r="AD2" s="119"/>
      <c r="AE2" s="119"/>
      <c r="AF2" s="119"/>
      <c r="AG2" s="119"/>
      <c r="AH2" s="119"/>
      <c r="AI2" s="119"/>
      <c r="AJ2" s="119"/>
      <c r="AK2" s="119"/>
    </row>
    <row r="3" spans="1:37" x14ac:dyDescent="0.4">
      <c r="AA3" s="120"/>
      <c r="AB3" s="120"/>
      <c r="AC3" s="120"/>
      <c r="AD3" s="120"/>
      <c r="AE3" s="120"/>
      <c r="AF3" s="120"/>
      <c r="AG3" s="120"/>
      <c r="AH3" s="120"/>
      <c r="AI3" s="120"/>
      <c r="AJ3" s="120"/>
      <c r="AK3" s="120"/>
    </row>
    <row r="4" spans="1:37" x14ac:dyDescent="0.4">
      <c r="B4" s="125" t="s">
        <v>55</v>
      </c>
      <c r="D4" s="157" t="s">
        <v>46</v>
      </c>
    </row>
    <row r="6" spans="1:37" x14ac:dyDescent="0.4">
      <c r="C6" s="121" t="s">
        <v>56</v>
      </c>
      <c r="H6" s="158">
        <v>1</v>
      </c>
      <c r="I6" s="159">
        <f>H6+1</f>
        <v>2</v>
      </c>
      <c r="J6" s="159">
        <f t="shared" ref="J6:AK6" si="0">I6+1</f>
        <v>3</v>
      </c>
      <c r="K6" s="159">
        <f t="shared" si="0"/>
        <v>4</v>
      </c>
      <c r="L6" s="159">
        <f t="shared" si="0"/>
        <v>5</v>
      </c>
      <c r="M6" s="159">
        <f t="shared" si="0"/>
        <v>6</v>
      </c>
      <c r="N6" s="159">
        <f t="shared" si="0"/>
        <v>7</v>
      </c>
      <c r="O6" s="159">
        <f t="shared" si="0"/>
        <v>8</v>
      </c>
      <c r="P6" s="159">
        <f t="shared" si="0"/>
        <v>9</v>
      </c>
      <c r="Q6" s="159">
        <f t="shared" si="0"/>
        <v>10</v>
      </c>
      <c r="R6" s="159">
        <f t="shared" si="0"/>
        <v>11</v>
      </c>
      <c r="S6" s="159">
        <f t="shared" si="0"/>
        <v>12</v>
      </c>
      <c r="T6" s="159">
        <f t="shared" si="0"/>
        <v>13</v>
      </c>
      <c r="U6" s="159">
        <f t="shared" si="0"/>
        <v>14</v>
      </c>
      <c r="V6" s="159">
        <f t="shared" si="0"/>
        <v>15</v>
      </c>
      <c r="W6" s="159">
        <f t="shared" si="0"/>
        <v>16</v>
      </c>
      <c r="X6" s="159">
        <f t="shared" si="0"/>
        <v>17</v>
      </c>
      <c r="Y6" s="159">
        <f t="shared" si="0"/>
        <v>18</v>
      </c>
      <c r="Z6" s="159">
        <f t="shared" si="0"/>
        <v>19</v>
      </c>
      <c r="AA6" s="159">
        <f t="shared" si="0"/>
        <v>20</v>
      </c>
      <c r="AB6" s="159">
        <f t="shared" si="0"/>
        <v>21</v>
      </c>
      <c r="AC6" s="159">
        <f t="shared" si="0"/>
        <v>22</v>
      </c>
      <c r="AD6" s="159">
        <f t="shared" si="0"/>
        <v>23</v>
      </c>
      <c r="AE6" s="159">
        <f t="shared" si="0"/>
        <v>24</v>
      </c>
      <c r="AF6" s="159">
        <f t="shared" si="0"/>
        <v>25</v>
      </c>
      <c r="AG6" s="159">
        <f t="shared" si="0"/>
        <v>26</v>
      </c>
      <c r="AH6" s="159">
        <f t="shared" si="0"/>
        <v>27</v>
      </c>
      <c r="AI6" s="159">
        <f t="shared" si="0"/>
        <v>28</v>
      </c>
      <c r="AJ6" s="159">
        <f t="shared" si="0"/>
        <v>29</v>
      </c>
      <c r="AK6" s="159">
        <f t="shared" si="0"/>
        <v>30</v>
      </c>
    </row>
    <row r="7" spans="1:37" x14ac:dyDescent="0.4">
      <c r="C7" s="118" t="s">
        <v>57</v>
      </c>
      <c r="H7" s="160">
        <f>firstfinyearstart</f>
        <v>45474</v>
      </c>
      <c r="I7" s="160">
        <f>DATE(YEAR(H7)+1,MONTH(H$7),DAY(H$7))</f>
        <v>45839</v>
      </c>
      <c r="J7" s="160">
        <f t="shared" ref="J7:Z7" si="1">DATE(YEAR(I7)+1,MONTH(I$7),DAY(I$7))</f>
        <v>46204</v>
      </c>
      <c r="K7" s="160">
        <f t="shared" si="1"/>
        <v>46569</v>
      </c>
      <c r="L7" s="160">
        <f t="shared" si="1"/>
        <v>46935</v>
      </c>
      <c r="M7" s="160">
        <f t="shared" si="1"/>
        <v>47300</v>
      </c>
      <c r="N7" s="160">
        <f t="shared" si="1"/>
        <v>47665</v>
      </c>
      <c r="O7" s="160">
        <f t="shared" si="1"/>
        <v>48030</v>
      </c>
      <c r="P7" s="160">
        <f t="shared" si="1"/>
        <v>48396</v>
      </c>
      <c r="Q7" s="160">
        <f t="shared" si="1"/>
        <v>48761</v>
      </c>
      <c r="R7" s="160">
        <f t="shared" si="1"/>
        <v>49126</v>
      </c>
      <c r="S7" s="160">
        <f t="shared" si="1"/>
        <v>49491</v>
      </c>
      <c r="T7" s="160">
        <f t="shared" si="1"/>
        <v>49857</v>
      </c>
      <c r="U7" s="160">
        <f t="shared" si="1"/>
        <v>50222</v>
      </c>
      <c r="V7" s="160">
        <f t="shared" si="1"/>
        <v>50587</v>
      </c>
      <c r="W7" s="160">
        <f t="shared" si="1"/>
        <v>50952</v>
      </c>
      <c r="X7" s="160">
        <f t="shared" si="1"/>
        <v>51318</v>
      </c>
      <c r="Y7" s="160">
        <f t="shared" si="1"/>
        <v>51683</v>
      </c>
      <c r="Z7" s="160">
        <f t="shared" si="1"/>
        <v>52048</v>
      </c>
      <c r="AA7" s="160">
        <f>DATE(YEAR(Z7)+1,MONTH(Z$7),DAY(Z$7))</f>
        <v>52413</v>
      </c>
      <c r="AB7" s="160">
        <f t="shared" ref="AB7:AE7" si="2">DATE(YEAR(AA7)+1,MONTH(AA$7),DAY(AA$7))</f>
        <v>52779</v>
      </c>
      <c r="AC7" s="160">
        <f t="shared" si="2"/>
        <v>53144</v>
      </c>
      <c r="AD7" s="160">
        <f t="shared" si="2"/>
        <v>53509</v>
      </c>
      <c r="AE7" s="160">
        <f t="shared" si="2"/>
        <v>53874</v>
      </c>
      <c r="AF7" s="160">
        <f>DATE(YEAR(AE7)+1,MONTH(AE$7),DAY(AE$7))</f>
        <v>54240</v>
      </c>
      <c r="AG7" s="160">
        <f t="shared" ref="AG7:AK7" si="3">DATE(YEAR(AF7)+1,MONTH(AF$7),DAY(AF$7))</f>
        <v>54605</v>
      </c>
      <c r="AH7" s="160">
        <f t="shared" si="3"/>
        <v>54970</v>
      </c>
      <c r="AI7" s="160">
        <f t="shared" si="3"/>
        <v>55335</v>
      </c>
      <c r="AJ7" s="160">
        <f t="shared" si="3"/>
        <v>55701</v>
      </c>
      <c r="AK7" s="160">
        <f t="shared" si="3"/>
        <v>56066</v>
      </c>
    </row>
    <row r="8" spans="1:37" x14ac:dyDescent="0.4">
      <c r="C8" s="118" t="s">
        <v>58</v>
      </c>
      <c r="H8" s="160">
        <f>firstfinyearend</f>
        <v>45838</v>
      </c>
      <c r="I8" s="160">
        <f>DATE(YEAR(H8)+1,MONTH(H$8),DAY(H$8))</f>
        <v>46203</v>
      </c>
      <c r="J8" s="160">
        <f t="shared" ref="J8:Z8" si="4">DATE(YEAR(I8)+1,MONTH(I$8),DAY(I$8))</f>
        <v>46568</v>
      </c>
      <c r="K8" s="160">
        <f t="shared" si="4"/>
        <v>46934</v>
      </c>
      <c r="L8" s="160">
        <f t="shared" si="4"/>
        <v>47299</v>
      </c>
      <c r="M8" s="160">
        <f t="shared" si="4"/>
        <v>47664</v>
      </c>
      <c r="N8" s="160">
        <f t="shared" si="4"/>
        <v>48029</v>
      </c>
      <c r="O8" s="160">
        <f t="shared" si="4"/>
        <v>48395</v>
      </c>
      <c r="P8" s="160">
        <f t="shared" si="4"/>
        <v>48760</v>
      </c>
      <c r="Q8" s="160">
        <f t="shared" si="4"/>
        <v>49125</v>
      </c>
      <c r="R8" s="160">
        <f t="shared" si="4"/>
        <v>49490</v>
      </c>
      <c r="S8" s="160">
        <f t="shared" si="4"/>
        <v>49856</v>
      </c>
      <c r="T8" s="160">
        <f t="shared" si="4"/>
        <v>50221</v>
      </c>
      <c r="U8" s="160">
        <f t="shared" si="4"/>
        <v>50586</v>
      </c>
      <c r="V8" s="160">
        <f t="shared" si="4"/>
        <v>50951</v>
      </c>
      <c r="W8" s="160">
        <f t="shared" si="4"/>
        <v>51317</v>
      </c>
      <c r="X8" s="160">
        <f t="shared" si="4"/>
        <v>51682</v>
      </c>
      <c r="Y8" s="160">
        <f t="shared" si="4"/>
        <v>52047</v>
      </c>
      <c r="Z8" s="160">
        <f t="shared" si="4"/>
        <v>52412</v>
      </c>
      <c r="AA8" s="160">
        <f>DATE(YEAR(Z8)+1,MONTH(Z$8),DAY(Z$8))</f>
        <v>52778</v>
      </c>
      <c r="AB8" s="160">
        <f t="shared" ref="AB8:AE8" si="5">DATE(YEAR(AA8)+1,MONTH(AA$8),DAY(AA$8))</f>
        <v>53143</v>
      </c>
      <c r="AC8" s="160">
        <f t="shared" si="5"/>
        <v>53508</v>
      </c>
      <c r="AD8" s="160">
        <f t="shared" si="5"/>
        <v>53873</v>
      </c>
      <c r="AE8" s="160">
        <f t="shared" si="5"/>
        <v>54239</v>
      </c>
      <c r="AF8" s="160">
        <f>DATE(YEAR(AE8)+1,MONTH(AE$8),DAY(AE$8))</f>
        <v>54604</v>
      </c>
      <c r="AG8" s="160">
        <f t="shared" ref="AG8:AK8" si="6">DATE(YEAR(AF8)+1,MONTH(AF$8),DAY(AF$8))</f>
        <v>54969</v>
      </c>
      <c r="AH8" s="160">
        <f t="shared" si="6"/>
        <v>55334</v>
      </c>
      <c r="AI8" s="160">
        <f t="shared" si="6"/>
        <v>55700</v>
      </c>
      <c r="AJ8" s="160">
        <f t="shared" si="6"/>
        <v>56065</v>
      </c>
      <c r="AK8" s="160">
        <f t="shared" si="6"/>
        <v>56430</v>
      </c>
    </row>
    <row r="9" spans="1:37" x14ac:dyDescent="0.4">
      <c r="H9" s="115">
        <f>ModelFYStart</f>
        <v>2025</v>
      </c>
      <c r="I9" s="115">
        <f>H9+1</f>
        <v>2026</v>
      </c>
      <c r="J9" s="115">
        <f t="shared" ref="J9:AK9" si="7">I9+1</f>
        <v>2027</v>
      </c>
      <c r="K9" s="115">
        <f t="shared" si="7"/>
        <v>2028</v>
      </c>
      <c r="L9" s="115">
        <f t="shared" si="7"/>
        <v>2029</v>
      </c>
      <c r="M9" s="115">
        <f t="shared" si="7"/>
        <v>2030</v>
      </c>
      <c r="N9" s="115">
        <f t="shared" si="7"/>
        <v>2031</v>
      </c>
      <c r="O9" s="115">
        <f t="shared" si="7"/>
        <v>2032</v>
      </c>
      <c r="P9" s="115">
        <f t="shared" si="7"/>
        <v>2033</v>
      </c>
      <c r="Q9" s="115">
        <f t="shared" si="7"/>
        <v>2034</v>
      </c>
      <c r="R9" s="115">
        <f t="shared" si="7"/>
        <v>2035</v>
      </c>
      <c r="S9" s="115">
        <f t="shared" si="7"/>
        <v>2036</v>
      </c>
      <c r="T9" s="115">
        <f t="shared" si="7"/>
        <v>2037</v>
      </c>
      <c r="U9" s="115">
        <f t="shared" si="7"/>
        <v>2038</v>
      </c>
      <c r="V9" s="115">
        <f t="shared" si="7"/>
        <v>2039</v>
      </c>
      <c r="W9" s="115">
        <f t="shared" si="7"/>
        <v>2040</v>
      </c>
      <c r="X9" s="115">
        <f t="shared" si="7"/>
        <v>2041</v>
      </c>
      <c r="Y9" s="115">
        <f t="shared" si="7"/>
        <v>2042</v>
      </c>
      <c r="Z9" s="115">
        <f t="shared" si="7"/>
        <v>2043</v>
      </c>
      <c r="AA9" s="115">
        <f t="shared" si="7"/>
        <v>2044</v>
      </c>
      <c r="AB9" s="115">
        <f t="shared" si="7"/>
        <v>2045</v>
      </c>
      <c r="AC9" s="115">
        <f t="shared" si="7"/>
        <v>2046</v>
      </c>
      <c r="AD9" s="115">
        <f t="shared" si="7"/>
        <v>2047</v>
      </c>
      <c r="AE9" s="115">
        <f t="shared" si="7"/>
        <v>2048</v>
      </c>
      <c r="AF9" s="115">
        <f t="shared" si="7"/>
        <v>2049</v>
      </c>
      <c r="AG9" s="115">
        <f t="shared" si="7"/>
        <v>2050</v>
      </c>
      <c r="AH9" s="115">
        <f t="shared" si="7"/>
        <v>2051</v>
      </c>
      <c r="AI9" s="115">
        <f t="shared" si="7"/>
        <v>2052</v>
      </c>
      <c r="AJ9" s="115">
        <f t="shared" si="7"/>
        <v>2053</v>
      </c>
      <c r="AK9" s="115">
        <f t="shared" si="7"/>
        <v>2054</v>
      </c>
    </row>
    <row r="11" spans="1:37" ht="30" thickBot="1" x14ac:dyDescent="0.85">
      <c r="B11" s="186" t="s">
        <v>59</v>
      </c>
      <c r="C11" s="186"/>
      <c r="D11" s="186" t="s">
        <v>60</v>
      </c>
      <c r="E11" s="186" t="s">
        <v>61</v>
      </c>
      <c r="F11" s="187"/>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187"/>
      <c r="AJ11" s="187"/>
      <c r="AK11" s="187"/>
    </row>
    <row r="13" spans="1:37" ht="15" thickBot="1" x14ac:dyDescent="0.45">
      <c r="C13" s="161" t="str">
        <f>asset1name</f>
        <v>Non-bulk water asset 1</v>
      </c>
      <c r="D13" s="122"/>
      <c r="E13" s="122"/>
      <c r="F13" s="122"/>
      <c r="G13" s="122"/>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row>
    <row r="15" spans="1:37" x14ac:dyDescent="0.4">
      <c r="C15" s="115" t="s">
        <v>62</v>
      </c>
      <c r="D15" s="115" t="s">
        <v>63</v>
      </c>
      <c r="H15" s="170" t="e">
        <f>INDEX(LRMCvalues,MATCH($C13,assetnames,0),MATCH(LRMCapproach,LRMCnames,0))</f>
        <v>#DIV/0!</v>
      </c>
      <c r="I15" s="170" t="e">
        <f t="shared" ref="I15:AJ15" si="8">INDEX(LRMCvalues,MATCH($C13,assetnames,0),MATCH(LRMCapproach,LRMCnames,0))</f>
        <v>#DIV/0!</v>
      </c>
      <c r="J15" s="170" t="e">
        <f t="shared" si="8"/>
        <v>#DIV/0!</v>
      </c>
      <c r="K15" s="170" t="e">
        <f t="shared" si="8"/>
        <v>#DIV/0!</v>
      </c>
      <c r="L15" s="170" t="e">
        <f t="shared" si="8"/>
        <v>#DIV/0!</v>
      </c>
      <c r="M15" s="170" t="e">
        <f t="shared" si="8"/>
        <v>#DIV/0!</v>
      </c>
      <c r="N15" s="170" t="e">
        <f t="shared" si="8"/>
        <v>#DIV/0!</v>
      </c>
      <c r="O15" s="170" t="e">
        <f t="shared" si="8"/>
        <v>#DIV/0!</v>
      </c>
      <c r="P15" s="170" t="e">
        <f t="shared" si="8"/>
        <v>#DIV/0!</v>
      </c>
      <c r="Q15" s="170" t="e">
        <f t="shared" si="8"/>
        <v>#DIV/0!</v>
      </c>
      <c r="R15" s="170" t="e">
        <f t="shared" si="8"/>
        <v>#DIV/0!</v>
      </c>
      <c r="S15" s="170" t="e">
        <f t="shared" si="8"/>
        <v>#DIV/0!</v>
      </c>
      <c r="T15" s="170" t="e">
        <f t="shared" si="8"/>
        <v>#DIV/0!</v>
      </c>
      <c r="U15" s="170" t="e">
        <f t="shared" si="8"/>
        <v>#DIV/0!</v>
      </c>
      <c r="V15" s="170" t="e">
        <f t="shared" si="8"/>
        <v>#DIV/0!</v>
      </c>
      <c r="W15" s="170" t="e">
        <f t="shared" si="8"/>
        <v>#DIV/0!</v>
      </c>
      <c r="X15" s="170" t="e">
        <f t="shared" si="8"/>
        <v>#DIV/0!</v>
      </c>
      <c r="Y15" s="170" t="e">
        <f t="shared" si="8"/>
        <v>#DIV/0!</v>
      </c>
      <c r="Z15" s="170" t="e">
        <f t="shared" si="8"/>
        <v>#DIV/0!</v>
      </c>
      <c r="AA15" s="170" t="e">
        <f t="shared" si="8"/>
        <v>#DIV/0!</v>
      </c>
      <c r="AB15" s="170" t="e">
        <f t="shared" si="8"/>
        <v>#DIV/0!</v>
      </c>
      <c r="AC15" s="170" t="e">
        <f t="shared" si="8"/>
        <v>#DIV/0!</v>
      </c>
      <c r="AD15" s="170" t="e">
        <f t="shared" si="8"/>
        <v>#DIV/0!</v>
      </c>
      <c r="AE15" s="170" t="e">
        <f t="shared" si="8"/>
        <v>#DIV/0!</v>
      </c>
      <c r="AF15" s="170" t="e">
        <f t="shared" si="8"/>
        <v>#DIV/0!</v>
      </c>
      <c r="AG15" s="170" t="e">
        <f t="shared" si="8"/>
        <v>#DIV/0!</v>
      </c>
      <c r="AH15" s="170" t="e">
        <f t="shared" si="8"/>
        <v>#DIV/0!</v>
      </c>
      <c r="AI15" s="170" t="e">
        <f t="shared" si="8"/>
        <v>#DIV/0!</v>
      </c>
      <c r="AJ15" s="170" t="e">
        <f t="shared" si="8"/>
        <v>#DIV/0!</v>
      </c>
      <c r="AK15" s="170" t="e">
        <f t="shared" ref="AK15" si="9">INDEX(LRMCvalues,MATCH($C13,assetnames,0),MATCH(LRMCapproach,LRMCnames,0))</f>
        <v>#DIV/0!</v>
      </c>
    </row>
    <row r="16" spans="1:37" x14ac:dyDescent="0.4">
      <c r="C16" s="115" t="s">
        <v>64</v>
      </c>
      <c r="D16" s="115" t="s">
        <v>65</v>
      </c>
      <c r="H16" s="166">
        <f>INDEX(watersaved,MATCH($C13,watersavednames,0),MATCH(H$9,years,0))</f>
        <v>1000</v>
      </c>
      <c r="I16" s="166">
        <f t="shared" ref="I16:AJ16" si="10">INDEX(watersaved,MATCH($C13,watersavednames,0),MATCH(I$9,years,0))</f>
        <v>1000</v>
      </c>
      <c r="J16" s="166">
        <f t="shared" si="10"/>
        <v>1000</v>
      </c>
      <c r="K16" s="166">
        <f t="shared" si="10"/>
        <v>1000</v>
      </c>
      <c r="L16" s="166">
        <f t="shared" si="10"/>
        <v>1000</v>
      </c>
      <c r="M16" s="166">
        <f t="shared" si="10"/>
        <v>1000</v>
      </c>
      <c r="N16" s="166">
        <f t="shared" si="10"/>
        <v>1000</v>
      </c>
      <c r="O16" s="166">
        <f t="shared" si="10"/>
        <v>1000</v>
      </c>
      <c r="P16" s="166">
        <f t="shared" si="10"/>
        <v>1000</v>
      </c>
      <c r="Q16" s="166">
        <f t="shared" si="10"/>
        <v>1000</v>
      </c>
      <c r="R16" s="166">
        <f t="shared" si="10"/>
        <v>1000</v>
      </c>
      <c r="S16" s="166">
        <f t="shared" si="10"/>
        <v>1000</v>
      </c>
      <c r="T16" s="166">
        <f t="shared" si="10"/>
        <v>1000</v>
      </c>
      <c r="U16" s="166">
        <f t="shared" si="10"/>
        <v>1000</v>
      </c>
      <c r="V16" s="166">
        <f t="shared" si="10"/>
        <v>1000</v>
      </c>
      <c r="W16" s="166">
        <f t="shared" si="10"/>
        <v>1000</v>
      </c>
      <c r="X16" s="166">
        <f t="shared" si="10"/>
        <v>1000</v>
      </c>
      <c r="Y16" s="166">
        <f t="shared" si="10"/>
        <v>1000</v>
      </c>
      <c r="Z16" s="166">
        <f t="shared" si="10"/>
        <v>1000</v>
      </c>
      <c r="AA16" s="166">
        <f t="shared" si="10"/>
        <v>1000</v>
      </c>
      <c r="AB16" s="166">
        <f t="shared" si="10"/>
        <v>1000</v>
      </c>
      <c r="AC16" s="166">
        <f t="shared" si="10"/>
        <v>1000</v>
      </c>
      <c r="AD16" s="166">
        <f t="shared" si="10"/>
        <v>1000</v>
      </c>
      <c r="AE16" s="166">
        <f t="shared" si="10"/>
        <v>1000</v>
      </c>
      <c r="AF16" s="166">
        <f t="shared" si="10"/>
        <v>1000</v>
      </c>
      <c r="AG16" s="166">
        <f t="shared" si="10"/>
        <v>1000</v>
      </c>
      <c r="AH16" s="166">
        <f t="shared" si="10"/>
        <v>1000</v>
      </c>
      <c r="AI16" s="166">
        <f t="shared" si="10"/>
        <v>1000</v>
      </c>
      <c r="AJ16" s="166">
        <f t="shared" si="10"/>
        <v>1000</v>
      </c>
      <c r="AK16" s="166">
        <f>INDEX(watersaved,MATCH($C13,watersavednames,0),MATCH(AK$9,years,0))</f>
        <v>1000</v>
      </c>
    </row>
    <row r="17" spans="3:37" s="125" customFormat="1" x14ac:dyDescent="0.4">
      <c r="C17" s="125" t="s">
        <v>66</v>
      </c>
      <c r="D17" s="125" t="str">
        <f>baseyear</f>
        <v>FY$24</v>
      </c>
      <c r="E17" s="176" t="e">
        <f>H17+NPV(discountrate,I17:AK17)</f>
        <v>#DIV/0!</v>
      </c>
      <c r="H17" s="177" t="e">
        <f>H15*H16</f>
        <v>#DIV/0!</v>
      </c>
      <c r="I17" s="177" t="e">
        <f t="shared" ref="I17:AJ17" si="11">I15*I16</f>
        <v>#DIV/0!</v>
      </c>
      <c r="J17" s="177" t="e">
        <f t="shared" si="11"/>
        <v>#DIV/0!</v>
      </c>
      <c r="K17" s="177" t="e">
        <f t="shared" si="11"/>
        <v>#DIV/0!</v>
      </c>
      <c r="L17" s="177" t="e">
        <f t="shared" si="11"/>
        <v>#DIV/0!</v>
      </c>
      <c r="M17" s="177" t="e">
        <f t="shared" si="11"/>
        <v>#DIV/0!</v>
      </c>
      <c r="N17" s="177" t="e">
        <f t="shared" si="11"/>
        <v>#DIV/0!</v>
      </c>
      <c r="O17" s="177" t="e">
        <f t="shared" si="11"/>
        <v>#DIV/0!</v>
      </c>
      <c r="P17" s="177" t="e">
        <f t="shared" si="11"/>
        <v>#DIV/0!</v>
      </c>
      <c r="Q17" s="177" t="e">
        <f t="shared" si="11"/>
        <v>#DIV/0!</v>
      </c>
      <c r="R17" s="177" t="e">
        <f t="shared" si="11"/>
        <v>#DIV/0!</v>
      </c>
      <c r="S17" s="177" t="e">
        <f t="shared" si="11"/>
        <v>#DIV/0!</v>
      </c>
      <c r="T17" s="177" t="e">
        <f t="shared" si="11"/>
        <v>#DIV/0!</v>
      </c>
      <c r="U17" s="177" t="e">
        <f t="shared" si="11"/>
        <v>#DIV/0!</v>
      </c>
      <c r="V17" s="177" t="e">
        <f t="shared" si="11"/>
        <v>#DIV/0!</v>
      </c>
      <c r="W17" s="177" t="e">
        <f t="shared" si="11"/>
        <v>#DIV/0!</v>
      </c>
      <c r="X17" s="177" t="e">
        <f t="shared" si="11"/>
        <v>#DIV/0!</v>
      </c>
      <c r="Y17" s="177" t="e">
        <f t="shared" si="11"/>
        <v>#DIV/0!</v>
      </c>
      <c r="Z17" s="177" t="e">
        <f t="shared" si="11"/>
        <v>#DIV/0!</v>
      </c>
      <c r="AA17" s="177" t="e">
        <f t="shared" si="11"/>
        <v>#DIV/0!</v>
      </c>
      <c r="AB17" s="177" t="e">
        <f t="shared" si="11"/>
        <v>#DIV/0!</v>
      </c>
      <c r="AC17" s="177" t="e">
        <f t="shared" si="11"/>
        <v>#DIV/0!</v>
      </c>
      <c r="AD17" s="177" t="e">
        <f t="shared" si="11"/>
        <v>#DIV/0!</v>
      </c>
      <c r="AE17" s="177" t="e">
        <f t="shared" si="11"/>
        <v>#DIV/0!</v>
      </c>
      <c r="AF17" s="177" t="e">
        <f t="shared" si="11"/>
        <v>#DIV/0!</v>
      </c>
      <c r="AG17" s="177" t="e">
        <f t="shared" si="11"/>
        <v>#DIV/0!</v>
      </c>
      <c r="AH17" s="177" t="e">
        <f t="shared" si="11"/>
        <v>#DIV/0!</v>
      </c>
      <c r="AI17" s="177" t="e">
        <f t="shared" si="11"/>
        <v>#DIV/0!</v>
      </c>
      <c r="AJ17" s="177" t="e">
        <f t="shared" si="11"/>
        <v>#DIV/0!</v>
      </c>
      <c r="AK17" s="177" t="e">
        <f t="shared" ref="AK17" si="12">AK15*AK16</f>
        <v>#DIV/0!</v>
      </c>
    </row>
    <row r="19" spans="3:37" ht="15" thickBot="1" x14ac:dyDescent="0.45">
      <c r="C19" s="162" t="str">
        <f>asset2name</f>
        <v>Non-bulk water asset 2</v>
      </c>
      <c r="D19" s="122"/>
      <c r="E19" s="122"/>
      <c r="F19" s="122"/>
      <c r="G19" s="122"/>
      <c r="H19" s="122"/>
      <c r="I19" s="122"/>
      <c r="J19" s="122"/>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c r="AI19" s="122"/>
      <c r="AJ19" s="122"/>
      <c r="AK19" s="122"/>
    </row>
    <row r="21" spans="3:37" x14ac:dyDescent="0.4">
      <c r="C21" s="115" t="str">
        <f>C15</f>
        <v xml:space="preserve">LRMC of water </v>
      </c>
      <c r="D21" s="115" t="str">
        <f>D15</f>
        <v>$/kl</v>
      </c>
      <c r="H21" s="170" t="e">
        <f>INDEX(LRMCvalues,MATCH($C19,assetnames,0),MATCH(LRMCapproach,LRMCnames,0))</f>
        <v>#DIV/0!</v>
      </c>
      <c r="I21" s="170" t="e">
        <f t="shared" ref="I21:AJ21" si="13">INDEX(LRMCvalues,MATCH($C19,assetnames,0),MATCH(LRMCapproach,LRMCnames,0))</f>
        <v>#DIV/0!</v>
      </c>
      <c r="J21" s="170" t="e">
        <f t="shared" si="13"/>
        <v>#DIV/0!</v>
      </c>
      <c r="K21" s="170" t="e">
        <f t="shared" si="13"/>
        <v>#DIV/0!</v>
      </c>
      <c r="L21" s="170" t="e">
        <f t="shared" si="13"/>
        <v>#DIV/0!</v>
      </c>
      <c r="M21" s="170" t="e">
        <f t="shared" si="13"/>
        <v>#DIV/0!</v>
      </c>
      <c r="N21" s="170" t="e">
        <f t="shared" si="13"/>
        <v>#DIV/0!</v>
      </c>
      <c r="O21" s="170" t="e">
        <f t="shared" si="13"/>
        <v>#DIV/0!</v>
      </c>
      <c r="P21" s="170" t="e">
        <f t="shared" si="13"/>
        <v>#DIV/0!</v>
      </c>
      <c r="Q21" s="170" t="e">
        <f t="shared" si="13"/>
        <v>#DIV/0!</v>
      </c>
      <c r="R21" s="170" t="e">
        <f t="shared" si="13"/>
        <v>#DIV/0!</v>
      </c>
      <c r="S21" s="170" t="e">
        <f t="shared" si="13"/>
        <v>#DIV/0!</v>
      </c>
      <c r="T21" s="170" t="e">
        <f t="shared" si="13"/>
        <v>#DIV/0!</v>
      </c>
      <c r="U21" s="170" t="e">
        <f t="shared" si="13"/>
        <v>#DIV/0!</v>
      </c>
      <c r="V21" s="170" t="e">
        <f t="shared" si="13"/>
        <v>#DIV/0!</v>
      </c>
      <c r="W21" s="170" t="e">
        <f t="shared" si="13"/>
        <v>#DIV/0!</v>
      </c>
      <c r="X21" s="170" t="e">
        <f t="shared" si="13"/>
        <v>#DIV/0!</v>
      </c>
      <c r="Y21" s="170" t="e">
        <f t="shared" si="13"/>
        <v>#DIV/0!</v>
      </c>
      <c r="Z21" s="170" t="e">
        <f t="shared" si="13"/>
        <v>#DIV/0!</v>
      </c>
      <c r="AA21" s="170" t="e">
        <f t="shared" si="13"/>
        <v>#DIV/0!</v>
      </c>
      <c r="AB21" s="170" t="e">
        <f t="shared" si="13"/>
        <v>#DIV/0!</v>
      </c>
      <c r="AC21" s="170" t="e">
        <f t="shared" si="13"/>
        <v>#DIV/0!</v>
      </c>
      <c r="AD21" s="170" t="e">
        <f t="shared" si="13"/>
        <v>#DIV/0!</v>
      </c>
      <c r="AE21" s="170" t="e">
        <f t="shared" si="13"/>
        <v>#DIV/0!</v>
      </c>
      <c r="AF21" s="170" t="e">
        <f t="shared" si="13"/>
        <v>#DIV/0!</v>
      </c>
      <c r="AG21" s="170" t="e">
        <f t="shared" si="13"/>
        <v>#DIV/0!</v>
      </c>
      <c r="AH21" s="170" t="e">
        <f t="shared" si="13"/>
        <v>#DIV/0!</v>
      </c>
      <c r="AI21" s="170" t="e">
        <f t="shared" si="13"/>
        <v>#DIV/0!</v>
      </c>
      <c r="AJ21" s="170" t="e">
        <f t="shared" si="13"/>
        <v>#DIV/0!</v>
      </c>
      <c r="AK21" s="170" t="e">
        <f t="shared" ref="AK21" si="14">INDEX(LRMCvalues,MATCH($C19,assetnames,0),MATCH(LRMCapproach,LRMCnames,0))</f>
        <v>#DIV/0!</v>
      </c>
    </row>
    <row r="22" spans="3:37" x14ac:dyDescent="0.4">
      <c r="C22" s="115" t="str">
        <f t="shared" ref="C22:C23" si="15">C16</f>
        <v xml:space="preserve">Water saved </v>
      </c>
      <c r="D22" s="115" t="str">
        <f>D16</f>
        <v>kl</v>
      </c>
      <c r="H22" s="166">
        <f>INDEX(watersaved,MATCH($C19,watersavednames,0),MATCH(H$9,years,0))</f>
        <v>1000</v>
      </c>
      <c r="I22" s="166">
        <f t="shared" ref="I22:AJ22" si="16">INDEX(watersaved,MATCH($C19,watersavednames,0),MATCH(I$9,years,0))</f>
        <v>1000</v>
      </c>
      <c r="J22" s="166">
        <f t="shared" si="16"/>
        <v>1000</v>
      </c>
      <c r="K22" s="166">
        <f t="shared" si="16"/>
        <v>1000</v>
      </c>
      <c r="L22" s="166">
        <f t="shared" si="16"/>
        <v>1000</v>
      </c>
      <c r="M22" s="166">
        <f t="shared" si="16"/>
        <v>1000</v>
      </c>
      <c r="N22" s="166">
        <f t="shared" si="16"/>
        <v>1000</v>
      </c>
      <c r="O22" s="166">
        <f t="shared" si="16"/>
        <v>1000</v>
      </c>
      <c r="P22" s="166">
        <f t="shared" si="16"/>
        <v>1000</v>
      </c>
      <c r="Q22" s="166">
        <f t="shared" si="16"/>
        <v>1000</v>
      </c>
      <c r="R22" s="166">
        <f t="shared" si="16"/>
        <v>1000</v>
      </c>
      <c r="S22" s="166">
        <f t="shared" si="16"/>
        <v>1000</v>
      </c>
      <c r="T22" s="166">
        <f t="shared" si="16"/>
        <v>1000</v>
      </c>
      <c r="U22" s="166">
        <f t="shared" si="16"/>
        <v>1000</v>
      </c>
      <c r="V22" s="166">
        <f t="shared" si="16"/>
        <v>1000</v>
      </c>
      <c r="W22" s="166">
        <f t="shared" si="16"/>
        <v>1000</v>
      </c>
      <c r="X22" s="166">
        <f t="shared" si="16"/>
        <v>1000</v>
      </c>
      <c r="Y22" s="166">
        <f t="shared" si="16"/>
        <v>1000</v>
      </c>
      <c r="Z22" s="166">
        <f t="shared" si="16"/>
        <v>1000</v>
      </c>
      <c r="AA22" s="166">
        <f t="shared" si="16"/>
        <v>1000</v>
      </c>
      <c r="AB22" s="166">
        <f t="shared" si="16"/>
        <v>1000</v>
      </c>
      <c r="AC22" s="166">
        <f t="shared" si="16"/>
        <v>1000</v>
      </c>
      <c r="AD22" s="166">
        <f t="shared" si="16"/>
        <v>1000</v>
      </c>
      <c r="AE22" s="166">
        <f t="shared" si="16"/>
        <v>1000</v>
      </c>
      <c r="AF22" s="166">
        <f t="shared" si="16"/>
        <v>1000</v>
      </c>
      <c r="AG22" s="166">
        <f t="shared" si="16"/>
        <v>1000</v>
      </c>
      <c r="AH22" s="166">
        <f t="shared" si="16"/>
        <v>1000</v>
      </c>
      <c r="AI22" s="166">
        <f t="shared" si="16"/>
        <v>1000</v>
      </c>
      <c r="AJ22" s="166">
        <f t="shared" si="16"/>
        <v>1000</v>
      </c>
      <c r="AK22" s="166">
        <f t="shared" ref="AK22" si="17">INDEX(watersaved,MATCH($C19,watersavednames,0),MATCH(AK$9,years,0))</f>
        <v>1000</v>
      </c>
    </row>
    <row r="23" spans="3:37" s="125" customFormat="1" x14ac:dyDescent="0.4">
      <c r="C23" s="125" t="str">
        <f t="shared" si="15"/>
        <v xml:space="preserve">Value of water saved </v>
      </c>
      <c r="D23" s="125" t="str">
        <f>baseyear</f>
        <v>FY$24</v>
      </c>
      <c r="E23" s="176" t="e">
        <f>H23+NPV(discountrate,I23:AK23)</f>
        <v>#DIV/0!</v>
      </c>
      <c r="H23" s="177" t="e">
        <f>H21*H22</f>
        <v>#DIV/0!</v>
      </c>
      <c r="I23" s="177" t="e">
        <f t="shared" ref="I23:AJ23" si="18">I21*I22</f>
        <v>#DIV/0!</v>
      </c>
      <c r="J23" s="177" t="e">
        <f t="shared" si="18"/>
        <v>#DIV/0!</v>
      </c>
      <c r="K23" s="177" t="e">
        <f t="shared" si="18"/>
        <v>#DIV/0!</v>
      </c>
      <c r="L23" s="177" t="e">
        <f t="shared" si="18"/>
        <v>#DIV/0!</v>
      </c>
      <c r="M23" s="177" t="e">
        <f t="shared" si="18"/>
        <v>#DIV/0!</v>
      </c>
      <c r="N23" s="177" t="e">
        <f t="shared" si="18"/>
        <v>#DIV/0!</v>
      </c>
      <c r="O23" s="177" t="e">
        <f t="shared" si="18"/>
        <v>#DIV/0!</v>
      </c>
      <c r="P23" s="177" t="e">
        <f t="shared" si="18"/>
        <v>#DIV/0!</v>
      </c>
      <c r="Q23" s="177" t="e">
        <f t="shared" si="18"/>
        <v>#DIV/0!</v>
      </c>
      <c r="R23" s="177" t="e">
        <f t="shared" si="18"/>
        <v>#DIV/0!</v>
      </c>
      <c r="S23" s="177" t="e">
        <f t="shared" si="18"/>
        <v>#DIV/0!</v>
      </c>
      <c r="T23" s="177" t="e">
        <f t="shared" si="18"/>
        <v>#DIV/0!</v>
      </c>
      <c r="U23" s="177" t="e">
        <f t="shared" si="18"/>
        <v>#DIV/0!</v>
      </c>
      <c r="V23" s="177" t="e">
        <f t="shared" si="18"/>
        <v>#DIV/0!</v>
      </c>
      <c r="W23" s="177" t="e">
        <f t="shared" si="18"/>
        <v>#DIV/0!</v>
      </c>
      <c r="X23" s="177" t="e">
        <f t="shared" si="18"/>
        <v>#DIV/0!</v>
      </c>
      <c r="Y23" s="177" t="e">
        <f t="shared" si="18"/>
        <v>#DIV/0!</v>
      </c>
      <c r="Z23" s="177" t="e">
        <f t="shared" si="18"/>
        <v>#DIV/0!</v>
      </c>
      <c r="AA23" s="177" t="e">
        <f t="shared" si="18"/>
        <v>#DIV/0!</v>
      </c>
      <c r="AB23" s="177" t="e">
        <f t="shared" si="18"/>
        <v>#DIV/0!</v>
      </c>
      <c r="AC23" s="177" t="e">
        <f t="shared" si="18"/>
        <v>#DIV/0!</v>
      </c>
      <c r="AD23" s="177" t="e">
        <f t="shared" si="18"/>
        <v>#DIV/0!</v>
      </c>
      <c r="AE23" s="177" t="e">
        <f t="shared" si="18"/>
        <v>#DIV/0!</v>
      </c>
      <c r="AF23" s="177" t="e">
        <f t="shared" si="18"/>
        <v>#DIV/0!</v>
      </c>
      <c r="AG23" s="177" t="e">
        <f t="shared" si="18"/>
        <v>#DIV/0!</v>
      </c>
      <c r="AH23" s="177" t="e">
        <f t="shared" si="18"/>
        <v>#DIV/0!</v>
      </c>
      <c r="AI23" s="177" t="e">
        <f t="shared" si="18"/>
        <v>#DIV/0!</v>
      </c>
      <c r="AJ23" s="177" t="e">
        <f t="shared" si="18"/>
        <v>#DIV/0!</v>
      </c>
      <c r="AK23" s="177" t="e">
        <f t="shared" ref="AK23" si="19">AK21*AK22</f>
        <v>#DIV/0!</v>
      </c>
    </row>
    <row r="25" spans="3:37" ht="15" thickBot="1" x14ac:dyDescent="0.45">
      <c r="C25" s="162" t="str">
        <f>asset3name</f>
        <v>Non-bulk water asset 3</v>
      </c>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row>
    <row r="27" spans="3:37" x14ac:dyDescent="0.4">
      <c r="C27" s="115" t="str">
        <f>C21</f>
        <v xml:space="preserve">LRMC of water </v>
      </c>
      <c r="D27" s="115" t="str">
        <f>D21</f>
        <v>$/kl</v>
      </c>
      <c r="H27" s="170" t="e">
        <f>INDEX(LRMCvalues,MATCH($C25,assetnames,0),MATCH(LRMCapproach,LRMCnames,0))</f>
        <v>#DIV/0!</v>
      </c>
      <c r="I27" s="170" t="e">
        <f t="shared" ref="I27:AJ27" si="20">INDEX(LRMCvalues,MATCH($C25,assetnames,0),MATCH(LRMCapproach,LRMCnames,0))</f>
        <v>#DIV/0!</v>
      </c>
      <c r="J27" s="170" t="e">
        <f t="shared" si="20"/>
        <v>#DIV/0!</v>
      </c>
      <c r="K27" s="170" t="e">
        <f t="shared" si="20"/>
        <v>#DIV/0!</v>
      </c>
      <c r="L27" s="170" t="e">
        <f t="shared" si="20"/>
        <v>#DIV/0!</v>
      </c>
      <c r="M27" s="170" t="e">
        <f t="shared" si="20"/>
        <v>#DIV/0!</v>
      </c>
      <c r="N27" s="170" t="e">
        <f t="shared" si="20"/>
        <v>#DIV/0!</v>
      </c>
      <c r="O27" s="170" t="e">
        <f t="shared" si="20"/>
        <v>#DIV/0!</v>
      </c>
      <c r="P27" s="170" t="e">
        <f t="shared" si="20"/>
        <v>#DIV/0!</v>
      </c>
      <c r="Q27" s="170" t="e">
        <f t="shared" si="20"/>
        <v>#DIV/0!</v>
      </c>
      <c r="R27" s="170" t="e">
        <f t="shared" si="20"/>
        <v>#DIV/0!</v>
      </c>
      <c r="S27" s="170" t="e">
        <f t="shared" si="20"/>
        <v>#DIV/0!</v>
      </c>
      <c r="T27" s="170" t="e">
        <f t="shared" si="20"/>
        <v>#DIV/0!</v>
      </c>
      <c r="U27" s="170" t="e">
        <f t="shared" si="20"/>
        <v>#DIV/0!</v>
      </c>
      <c r="V27" s="170" t="e">
        <f t="shared" si="20"/>
        <v>#DIV/0!</v>
      </c>
      <c r="W27" s="170" t="e">
        <f t="shared" si="20"/>
        <v>#DIV/0!</v>
      </c>
      <c r="X27" s="170" t="e">
        <f t="shared" si="20"/>
        <v>#DIV/0!</v>
      </c>
      <c r="Y27" s="170" t="e">
        <f t="shared" si="20"/>
        <v>#DIV/0!</v>
      </c>
      <c r="Z27" s="170" t="e">
        <f t="shared" si="20"/>
        <v>#DIV/0!</v>
      </c>
      <c r="AA27" s="170" t="e">
        <f t="shared" si="20"/>
        <v>#DIV/0!</v>
      </c>
      <c r="AB27" s="170" t="e">
        <f t="shared" si="20"/>
        <v>#DIV/0!</v>
      </c>
      <c r="AC27" s="170" t="e">
        <f t="shared" si="20"/>
        <v>#DIV/0!</v>
      </c>
      <c r="AD27" s="170" t="e">
        <f t="shared" si="20"/>
        <v>#DIV/0!</v>
      </c>
      <c r="AE27" s="170" t="e">
        <f t="shared" si="20"/>
        <v>#DIV/0!</v>
      </c>
      <c r="AF27" s="170" t="e">
        <f t="shared" si="20"/>
        <v>#DIV/0!</v>
      </c>
      <c r="AG27" s="170" t="e">
        <f t="shared" si="20"/>
        <v>#DIV/0!</v>
      </c>
      <c r="AH27" s="170" t="e">
        <f t="shared" si="20"/>
        <v>#DIV/0!</v>
      </c>
      <c r="AI27" s="170" t="e">
        <f t="shared" si="20"/>
        <v>#DIV/0!</v>
      </c>
      <c r="AJ27" s="170" t="e">
        <f t="shared" si="20"/>
        <v>#DIV/0!</v>
      </c>
      <c r="AK27" s="170" t="e">
        <f t="shared" ref="AK27" si="21">INDEX(LRMCvalues,MATCH($C25,assetnames,0),MATCH(LRMCapproach,LRMCnames,0))</f>
        <v>#DIV/0!</v>
      </c>
    </row>
    <row r="28" spans="3:37" x14ac:dyDescent="0.4">
      <c r="C28" s="115" t="str">
        <f t="shared" ref="C28:C29" si="22">C22</f>
        <v xml:space="preserve">Water saved </v>
      </c>
      <c r="D28" s="115" t="str">
        <f>D22</f>
        <v>kl</v>
      </c>
      <c r="H28" s="166">
        <f>INDEX(watersaved,MATCH($C25,watersavednames,0),MATCH(H$9,years,0))</f>
        <v>1000</v>
      </c>
      <c r="I28" s="166">
        <f t="shared" ref="I28:AJ28" si="23">INDEX(watersaved,MATCH($C25,watersavednames,0),MATCH(I$9,years,0))</f>
        <v>1000</v>
      </c>
      <c r="J28" s="166">
        <f t="shared" si="23"/>
        <v>1000</v>
      </c>
      <c r="K28" s="166">
        <f>INDEX(watersaved,MATCH($C25,watersavednames,0),MATCH(K$9,years,0))</f>
        <v>1000</v>
      </c>
      <c r="L28" s="166">
        <f t="shared" si="23"/>
        <v>1000</v>
      </c>
      <c r="M28" s="166">
        <f t="shared" si="23"/>
        <v>1000</v>
      </c>
      <c r="N28" s="166">
        <f t="shared" si="23"/>
        <v>1000</v>
      </c>
      <c r="O28" s="166">
        <f t="shared" si="23"/>
        <v>1000</v>
      </c>
      <c r="P28" s="166">
        <f t="shared" si="23"/>
        <v>1000</v>
      </c>
      <c r="Q28" s="166">
        <f t="shared" si="23"/>
        <v>1000</v>
      </c>
      <c r="R28" s="166">
        <f t="shared" si="23"/>
        <v>1000</v>
      </c>
      <c r="S28" s="166">
        <f t="shared" si="23"/>
        <v>1000</v>
      </c>
      <c r="T28" s="166">
        <f t="shared" si="23"/>
        <v>1000</v>
      </c>
      <c r="U28" s="166">
        <f t="shared" si="23"/>
        <v>1000</v>
      </c>
      <c r="V28" s="166">
        <f t="shared" si="23"/>
        <v>1000</v>
      </c>
      <c r="W28" s="166">
        <f t="shared" si="23"/>
        <v>1000</v>
      </c>
      <c r="X28" s="166">
        <f t="shared" si="23"/>
        <v>1000</v>
      </c>
      <c r="Y28" s="166">
        <f t="shared" si="23"/>
        <v>1000</v>
      </c>
      <c r="Z28" s="166">
        <f t="shared" si="23"/>
        <v>1000</v>
      </c>
      <c r="AA28" s="166">
        <f t="shared" si="23"/>
        <v>1000</v>
      </c>
      <c r="AB28" s="166">
        <f t="shared" si="23"/>
        <v>1000</v>
      </c>
      <c r="AC28" s="166">
        <f t="shared" si="23"/>
        <v>1000</v>
      </c>
      <c r="AD28" s="166">
        <f t="shared" si="23"/>
        <v>1000</v>
      </c>
      <c r="AE28" s="166">
        <f t="shared" si="23"/>
        <v>1000</v>
      </c>
      <c r="AF28" s="166">
        <f t="shared" si="23"/>
        <v>1000</v>
      </c>
      <c r="AG28" s="166">
        <f t="shared" si="23"/>
        <v>1000</v>
      </c>
      <c r="AH28" s="166">
        <f t="shared" si="23"/>
        <v>1000</v>
      </c>
      <c r="AI28" s="166">
        <f t="shared" si="23"/>
        <v>1000</v>
      </c>
      <c r="AJ28" s="166">
        <f t="shared" si="23"/>
        <v>1000</v>
      </c>
      <c r="AK28" s="166">
        <f t="shared" ref="AK28" si="24">INDEX(watersaved,MATCH($C25,watersavednames,0),MATCH(AK$9,years,0))</f>
        <v>1000</v>
      </c>
    </row>
    <row r="29" spans="3:37" s="125" customFormat="1" x14ac:dyDescent="0.4">
      <c r="C29" s="125" t="str">
        <f t="shared" si="22"/>
        <v xml:space="preserve">Value of water saved </v>
      </c>
      <c r="D29" s="125" t="str">
        <f>baseyear</f>
        <v>FY$24</v>
      </c>
      <c r="E29" s="176" t="e">
        <f>H29+NPV(discountrate,I29:AK29)</f>
        <v>#DIV/0!</v>
      </c>
      <c r="H29" s="177" t="e">
        <f>H27*H28</f>
        <v>#DIV/0!</v>
      </c>
      <c r="I29" s="177" t="e">
        <f t="shared" ref="I29:AJ29" si="25">I27*I28</f>
        <v>#DIV/0!</v>
      </c>
      <c r="J29" s="177" t="e">
        <f t="shared" si="25"/>
        <v>#DIV/0!</v>
      </c>
      <c r="K29" s="177" t="e">
        <f t="shared" si="25"/>
        <v>#DIV/0!</v>
      </c>
      <c r="L29" s="177" t="e">
        <f t="shared" si="25"/>
        <v>#DIV/0!</v>
      </c>
      <c r="M29" s="177" t="e">
        <f t="shared" si="25"/>
        <v>#DIV/0!</v>
      </c>
      <c r="N29" s="177" t="e">
        <f t="shared" si="25"/>
        <v>#DIV/0!</v>
      </c>
      <c r="O29" s="177" t="e">
        <f t="shared" si="25"/>
        <v>#DIV/0!</v>
      </c>
      <c r="P29" s="177" t="e">
        <f t="shared" si="25"/>
        <v>#DIV/0!</v>
      </c>
      <c r="Q29" s="177" t="e">
        <f t="shared" si="25"/>
        <v>#DIV/0!</v>
      </c>
      <c r="R29" s="177" t="e">
        <f t="shared" si="25"/>
        <v>#DIV/0!</v>
      </c>
      <c r="S29" s="177" t="e">
        <f t="shared" si="25"/>
        <v>#DIV/0!</v>
      </c>
      <c r="T29" s="177" t="e">
        <f t="shared" si="25"/>
        <v>#DIV/0!</v>
      </c>
      <c r="U29" s="177" t="e">
        <f t="shared" si="25"/>
        <v>#DIV/0!</v>
      </c>
      <c r="V29" s="177" t="e">
        <f t="shared" si="25"/>
        <v>#DIV/0!</v>
      </c>
      <c r="W29" s="177" t="e">
        <f t="shared" si="25"/>
        <v>#DIV/0!</v>
      </c>
      <c r="X29" s="177" t="e">
        <f t="shared" si="25"/>
        <v>#DIV/0!</v>
      </c>
      <c r="Y29" s="177" t="e">
        <f t="shared" si="25"/>
        <v>#DIV/0!</v>
      </c>
      <c r="Z29" s="177" t="e">
        <f t="shared" si="25"/>
        <v>#DIV/0!</v>
      </c>
      <c r="AA29" s="177" t="e">
        <f t="shared" si="25"/>
        <v>#DIV/0!</v>
      </c>
      <c r="AB29" s="177" t="e">
        <f t="shared" si="25"/>
        <v>#DIV/0!</v>
      </c>
      <c r="AC29" s="177" t="e">
        <f t="shared" si="25"/>
        <v>#DIV/0!</v>
      </c>
      <c r="AD29" s="177" t="e">
        <f t="shared" si="25"/>
        <v>#DIV/0!</v>
      </c>
      <c r="AE29" s="177" t="e">
        <f t="shared" si="25"/>
        <v>#DIV/0!</v>
      </c>
      <c r="AF29" s="177" t="e">
        <f t="shared" si="25"/>
        <v>#DIV/0!</v>
      </c>
      <c r="AG29" s="177" t="e">
        <f t="shared" si="25"/>
        <v>#DIV/0!</v>
      </c>
      <c r="AH29" s="177" t="e">
        <f t="shared" si="25"/>
        <v>#DIV/0!</v>
      </c>
      <c r="AI29" s="177" t="e">
        <f t="shared" si="25"/>
        <v>#DIV/0!</v>
      </c>
      <c r="AJ29" s="177" t="e">
        <f t="shared" si="25"/>
        <v>#DIV/0!</v>
      </c>
      <c r="AK29" s="177" t="e">
        <f t="shared" ref="AK29" si="26">AK27*AK28</f>
        <v>#DIV/0!</v>
      </c>
    </row>
    <row r="31" spans="3:37" ht="15" thickBot="1" x14ac:dyDescent="0.45">
      <c r="C31" s="162" t="s">
        <v>67</v>
      </c>
      <c r="D31" s="122"/>
      <c r="E31" s="122"/>
      <c r="F31" s="122"/>
      <c r="G31" s="122"/>
      <c r="H31" s="122"/>
      <c r="I31" s="122"/>
      <c r="J31" s="12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2"/>
    </row>
    <row r="33" spans="2:37" x14ac:dyDescent="0.4">
      <c r="C33" s="115" t="str">
        <f>"Total value of water saved - "&amp;C13</f>
        <v>Total value of water saved - Non-bulk water asset 1</v>
      </c>
      <c r="E33" s="172" t="e">
        <f>H33+NPV(discountrate,I33:AK33)</f>
        <v>#DIV/0!</v>
      </c>
      <c r="H33" s="172" t="e">
        <f>H17</f>
        <v>#DIV/0!</v>
      </c>
      <c r="I33" s="172" t="e">
        <f t="shared" ref="I33:AK33" si="27">I17</f>
        <v>#DIV/0!</v>
      </c>
      <c r="J33" s="172" t="e">
        <f t="shared" si="27"/>
        <v>#DIV/0!</v>
      </c>
      <c r="K33" s="172" t="e">
        <f t="shared" si="27"/>
        <v>#DIV/0!</v>
      </c>
      <c r="L33" s="172" t="e">
        <f t="shared" si="27"/>
        <v>#DIV/0!</v>
      </c>
      <c r="M33" s="172" t="e">
        <f t="shared" si="27"/>
        <v>#DIV/0!</v>
      </c>
      <c r="N33" s="172" t="e">
        <f t="shared" si="27"/>
        <v>#DIV/0!</v>
      </c>
      <c r="O33" s="172" t="e">
        <f t="shared" si="27"/>
        <v>#DIV/0!</v>
      </c>
      <c r="P33" s="172" t="e">
        <f t="shared" si="27"/>
        <v>#DIV/0!</v>
      </c>
      <c r="Q33" s="172" t="e">
        <f t="shared" si="27"/>
        <v>#DIV/0!</v>
      </c>
      <c r="R33" s="172" t="e">
        <f t="shared" si="27"/>
        <v>#DIV/0!</v>
      </c>
      <c r="S33" s="172" t="e">
        <f t="shared" si="27"/>
        <v>#DIV/0!</v>
      </c>
      <c r="T33" s="172" t="e">
        <f t="shared" si="27"/>
        <v>#DIV/0!</v>
      </c>
      <c r="U33" s="172" t="e">
        <f t="shared" si="27"/>
        <v>#DIV/0!</v>
      </c>
      <c r="V33" s="172" t="e">
        <f t="shared" si="27"/>
        <v>#DIV/0!</v>
      </c>
      <c r="W33" s="172" t="e">
        <f t="shared" si="27"/>
        <v>#DIV/0!</v>
      </c>
      <c r="X33" s="172" t="e">
        <f t="shared" si="27"/>
        <v>#DIV/0!</v>
      </c>
      <c r="Y33" s="172" t="e">
        <f t="shared" si="27"/>
        <v>#DIV/0!</v>
      </c>
      <c r="Z33" s="172" t="e">
        <f t="shared" si="27"/>
        <v>#DIV/0!</v>
      </c>
      <c r="AA33" s="172" t="e">
        <f t="shared" si="27"/>
        <v>#DIV/0!</v>
      </c>
      <c r="AB33" s="172" t="e">
        <f t="shared" si="27"/>
        <v>#DIV/0!</v>
      </c>
      <c r="AC33" s="172" t="e">
        <f t="shared" si="27"/>
        <v>#DIV/0!</v>
      </c>
      <c r="AD33" s="172" t="e">
        <f t="shared" si="27"/>
        <v>#DIV/0!</v>
      </c>
      <c r="AE33" s="172" t="e">
        <f t="shared" si="27"/>
        <v>#DIV/0!</v>
      </c>
      <c r="AF33" s="172" t="e">
        <f t="shared" si="27"/>
        <v>#DIV/0!</v>
      </c>
      <c r="AG33" s="172" t="e">
        <f t="shared" si="27"/>
        <v>#DIV/0!</v>
      </c>
      <c r="AH33" s="172" t="e">
        <f t="shared" si="27"/>
        <v>#DIV/0!</v>
      </c>
      <c r="AI33" s="172" t="e">
        <f t="shared" si="27"/>
        <v>#DIV/0!</v>
      </c>
      <c r="AJ33" s="172" t="e">
        <f t="shared" si="27"/>
        <v>#DIV/0!</v>
      </c>
      <c r="AK33" s="172" t="e">
        <f t="shared" si="27"/>
        <v>#DIV/0!</v>
      </c>
    </row>
    <row r="34" spans="2:37" x14ac:dyDescent="0.4">
      <c r="C34" s="115" t="str">
        <f>"Total value of water saved - "&amp;C19</f>
        <v>Total value of water saved - Non-bulk water asset 2</v>
      </c>
      <c r="E34" s="172" t="e">
        <f>H34+NPV(discountrate,I34:AK34)</f>
        <v>#DIV/0!</v>
      </c>
      <c r="H34" s="173" t="e">
        <f>H23</f>
        <v>#DIV/0!</v>
      </c>
      <c r="I34" s="173" t="e">
        <f t="shared" ref="I34:AK34" si="28">I23</f>
        <v>#DIV/0!</v>
      </c>
      <c r="J34" s="173" t="e">
        <f t="shared" si="28"/>
        <v>#DIV/0!</v>
      </c>
      <c r="K34" s="173" t="e">
        <f t="shared" si="28"/>
        <v>#DIV/0!</v>
      </c>
      <c r="L34" s="173" t="e">
        <f t="shared" si="28"/>
        <v>#DIV/0!</v>
      </c>
      <c r="M34" s="173" t="e">
        <f t="shared" si="28"/>
        <v>#DIV/0!</v>
      </c>
      <c r="N34" s="173" t="e">
        <f t="shared" si="28"/>
        <v>#DIV/0!</v>
      </c>
      <c r="O34" s="173" t="e">
        <f t="shared" si="28"/>
        <v>#DIV/0!</v>
      </c>
      <c r="P34" s="173" t="e">
        <f t="shared" si="28"/>
        <v>#DIV/0!</v>
      </c>
      <c r="Q34" s="173" t="e">
        <f t="shared" si="28"/>
        <v>#DIV/0!</v>
      </c>
      <c r="R34" s="173" t="e">
        <f t="shared" si="28"/>
        <v>#DIV/0!</v>
      </c>
      <c r="S34" s="173" t="e">
        <f t="shared" si="28"/>
        <v>#DIV/0!</v>
      </c>
      <c r="T34" s="173" t="e">
        <f t="shared" si="28"/>
        <v>#DIV/0!</v>
      </c>
      <c r="U34" s="173" t="e">
        <f t="shared" si="28"/>
        <v>#DIV/0!</v>
      </c>
      <c r="V34" s="173" t="e">
        <f t="shared" si="28"/>
        <v>#DIV/0!</v>
      </c>
      <c r="W34" s="173" t="e">
        <f t="shared" si="28"/>
        <v>#DIV/0!</v>
      </c>
      <c r="X34" s="173" t="e">
        <f t="shared" si="28"/>
        <v>#DIV/0!</v>
      </c>
      <c r="Y34" s="173" t="e">
        <f t="shared" si="28"/>
        <v>#DIV/0!</v>
      </c>
      <c r="Z34" s="173" t="e">
        <f t="shared" si="28"/>
        <v>#DIV/0!</v>
      </c>
      <c r="AA34" s="173" t="e">
        <f t="shared" si="28"/>
        <v>#DIV/0!</v>
      </c>
      <c r="AB34" s="173" t="e">
        <f t="shared" si="28"/>
        <v>#DIV/0!</v>
      </c>
      <c r="AC34" s="173" t="e">
        <f t="shared" si="28"/>
        <v>#DIV/0!</v>
      </c>
      <c r="AD34" s="173" t="e">
        <f t="shared" si="28"/>
        <v>#DIV/0!</v>
      </c>
      <c r="AE34" s="173" t="e">
        <f t="shared" si="28"/>
        <v>#DIV/0!</v>
      </c>
      <c r="AF34" s="173" t="e">
        <f t="shared" si="28"/>
        <v>#DIV/0!</v>
      </c>
      <c r="AG34" s="173" t="e">
        <f t="shared" si="28"/>
        <v>#DIV/0!</v>
      </c>
      <c r="AH34" s="173" t="e">
        <f t="shared" si="28"/>
        <v>#DIV/0!</v>
      </c>
      <c r="AI34" s="173" t="e">
        <f t="shared" si="28"/>
        <v>#DIV/0!</v>
      </c>
      <c r="AJ34" s="173" t="e">
        <f t="shared" si="28"/>
        <v>#DIV/0!</v>
      </c>
      <c r="AK34" s="173" t="e">
        <f t="shared" si="28"/>
        <v>#DIV/0!</v>
      </c>
    </row>
    <row r="35" spans="2:37" x14ac:dyDescent="0.4">
      <c r="C35" s="115" t="str">
        <f>"Total value of water saved - "&amp;C25</f>
        <v>Total value of water saved - Non-bulk water asset 3</v>
      </c>
      <c r="E35" s="172" t="e">
        <f>H35+NPV(discountrate,I35:AK35)</f>
        <v>#DIV/0!</v>
      </c>
      <c r="H35" s="173" t="e">
        <f>H29</f>
        <v>#DIV/0!</v>
      </c>
      <c r="I35" s="173" t="e">
        <f t="shared" ref="I35:AK35" si="29">I29</f>
        <v>#DIV/0!</v>
      </c>
      <c r="J35" s="173" t="e">
        <f t="shared" si="29"/>
        <v>#DIV/0!</v>
      </c>
      <c r="K35" s="173" t="e">
        <f t="shared" si="29"/>
        <v>#DIV/0!</v>
      </c>
      <c r="L35" s="173" t="e">
        <f t="shared" si="29"/>
        <v>#DIV/0!</v>
      </c>
      <c r="M35" s="173" t="e">
        <f t="shared" si="29"/>
        <v>#DIV/0!</v>
      </c>
      <c r="N35" s="173" t="e">
        <f t="shared" si="29"/>
        <v>#DIV/0!</v>
      </c>
      <c r="O35" s="173" t="e">
        <f t="shared" si="29"/>
        <v>#DIV/0!</v>
      </c>
      <c r="P35" s="173" t="e">
        <f t="shared" si="29"/>
        <v>#DIV/0!</v>
      </c>
      <c r="Q35" s="173" t="e">
        <f t="shared" si="29"/>
        <v>#DIV/0!</v>
      </c>
      <c r="R35" s="173" t="e">
        <f t="shared" si="29"/>
        <v>#DIV/0!</v>
      </c>
      <c r="S35" s="173" t="e">
        <f t="shared" si="29"/>
        <v>#DIV/0!</v>
      </c>
      <c r="T35" s="173" t="e">
        <f t="shared" si="29"/>
        <v>#DIV/0!</v>
      </c>
      <c r="U35" s="173" t="e">
        <f t="shared" si="29"/>
        <v>#DIV/0!</v>
      </c>
      <c r="V35" s="173" t="e">
        <f t="shared" si="29"/>
        <v>#DIV/0!</v>
      </c>
      <c r="W35" s="173" t="e">
        <f t="shared" si="29"/>
        <v>#DIV/0!</v>
      </c>
      <c r="X35" s="173" t="e">
        <f t="shared" si="29"/>
        <v>#DIV/0!</v>
      </c>
      <c r="Y35" s="173" t="e">
        <f t="shared" si="29"/>
        <v>#DIV/0!</v>
      </c>
      <c r="Z35" s="173" t="e">
        <f t="shared" si="29"/>
        <v>#DIV/0!</v>
      </c>
      <c r="AA35" s="173" t="e">
        <f t="shared" si="29"/>
        <v>#DIV/0!</v>
      </c>
      <c r="AB35" s="173" t="e">
        <f t="shared" si="29"/>
        <v>#DIV/0!</v>
      </c>
      <c r="AC35" s="173" t="e">
        <f t="shared" si="29"/>
        <v>#DIV/0!</v>
      </c>
      <c r="AD35" s="173" t="e">
        <f t="shared" si="29"/>
        <v>#DIV/0!</v>
      </c>
      <c r="AE35" s="173" t="e">
        <f t="shared" si="29"/>
        <v>#DIV/0!</v>
      </c>
      <c r="AF35" s="173" t="e">
        <f t="shared" si="29"/>
        <v>#DIV/0!</v>
      </c>
      <c r="AG35" s="173" t="e">
        <f t="shared" si="29"/>
        <v>#DIV/0!</v>
      </c>
      <c r="AH35" s="173" t="e">
        <f t="shared" si="29"/>
        <v>#DIV/0!</v>
      </c>
      <c r="AI35" s="173" t="e">
        <f t="shared" si="29"/>
        <v>#DIV/0!</v>
      </c>
      <c r="AJ35" s="173" t="e">
        <f t="shared" si="29"/>
        <v>#DIV/0!</v>
      </c>
      <c r="AK35" s="173" t="e">
        <f t="shared" si="29"/>
        <v>#DIV/0!</v>
      </c>
    </row>
    <row r="36" spans="2:37" x14ac:dyDescent="0.4">
      <c r="E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row>
    <row r="37" spans="2:37" s="125" customFormat="1" x14ac:dyDescent="0.4">
      <c r="C37" s="125" t="s">
        <v>68</v>
      </c>
      <c r="D37" s="174"/>
      <c r="E37" s="175" t="e">
        <f>H37+NPV(discountrate,I37:AK37)</f>
        <v>#DIV/0!</v>
      </c>
      <c r="H37" s="175" t="e">
        <f>SUM(H33:H35)</f>
        <v>#DIV/0!</v>
      </c>
      <c r="I37" s="175" t="e">
        <f t="shared" ref="I37:AK37" si="30">SUM(I33:I35)</f>
        <v>#DIV/0!</v>
      </c>
      <c r="J37" s="175" t="e">
        <f t="shared" si="30"/>
        <v>#DIV/0!</v>
      </c>
      <c r="K37" s="175" t="e">
        <f t="shared" si="30"/>
        <v>#DIV/0!</v>
      </c>
      <c r="L37" s="175" t="e">
        <f t="shared" si="30"/>
        <v>#DIV/0!</v>
      </c>
      <c r="M37" s="175" t="e">
        <f t="shared" si="30"/>
        <v>#DIV/0!</v>
      </c>
      <c r="N37" s="175" t="e">
        <f t="shared" si="30"/>
        <v>#DIV/0!</v>
      </c>
      <c r="O37" s="175" t="e">
        <f t="shared" si="30"/>
        <v>#DIV/0!</v>
      </c>
      <c r="P37" s="175" t="e">
        <f t="shared" si="30"/>
        <v>#DIV/0!</v>
      </c>
      <c r="Q37" s="175" t="e">
        <f t="shared" si="30"/>
        <v>#DIV/0!</v>
      </c>
      <c r="R37" s="175" t="e">
        <f t="shared" si="30"/>
        <v>#DIV/0!</v>
      </c>
      <c r="S37" s="175" t="e">
        <f t="shared" si="30"/>
        <v>#DIV/0!</v>
      </c>
      <c r="T37" s="175" t="e">
        <f t="shared" si="30"/>
        <v>#DIV/0!</v>
      </c>
      <c r="U37" s="175" t="e">
        <f t="shared" si="30"/>
        <v>#DIV/0!</v>
      </c>
      <c r="V37" s="175" t="e">
        <f t="shared" si="30"/>
        <v>#DIV/0!</v>
      </c>
      <c r="W37" s="175" t="e">
        <f t="shared" si="30"/>
        <v>#DIV/0!</v>
      </c>
      <c r="X37" s="175" t="e">
        <f t="shared" si="30"/>
        <v>#DIV/0!</v>
      </c>
      <c r="Y37" s="175" t="e">
        <f t="shared" si="30"/>
        <v>#DIV/0!</v>
      </c>
      <c r="Z37" s="175" t="e">
        <f t="shared" si="30"/>
        <v>#DIV/0!</v>
      </c>
      <c r="AA37" s="175" t="e">
        <f t="shared" si="30"/>
        <v>#DIV/0!</v>
      </c>
      <c r="AB37" s="175" t="e">
        <f t="shared" si="30"/>
        <v>#DIV/0!</v>
      </c>
      <c r="AC37" s="175" t="e">
        <f t="shared" si="30"/>
        <v>#DIV/0!</v>
      </c>
      <c r="AD37" s="175" t="e">
        <f t="shared" si="30"/>
        <v>#DIV/0!</v>
      </c>
      <c r="AE37" s="175" t="e">
        <f t="shared" si="30"/>
        <v>#DIV/0!</v>
      </c>
      <c r="AF37" s="175" t="e">
        <f t="shared" si="30"/>
        <v>#DIV/0!</v>
      </c>
      <c r="AG37" s="175" t="e">
        <f t="shared" si="30"/>
        <v>#DIV/0!</v>
      </c>
      <c r="AH37" s="175" t="e">
        <f t="shared" si="30"/>
        <v>#DIV/0!</v>
      </c>
      <c r="AI37" s="175" t="e">
        <f t="shared" si="30"/>
        <v>#DIV/0!</v>
      </c>
      <c r="AJ37" s="175" t="e">
        <f t="shared" si="30"/>
        <v>#DIV/0!</v>
      </c>
      <c r="AK37" s="175" t="e">
        <f t="shared" si="30"/>
        <v>#DIV/0!</v>
      </c>
    </row>
    <row r="39" spans="2:37" ht="30" thickBot="1" x14ac:dyDescent="0.85">
      <c r="B39" s="186" t="s">
        <v>69</v>
      </c>
      <c r="C39" s="186"/>
      <c r="D39" s="187"/>
      <c r="E39" s="187"/>
      <c r="F39" s="187"/>
      <c r="G39" s="187"/>
      <c r="H39" s="187"/>
      <c r="I39" s="187"/>
      <c r="J39" s="187"/>
      <c r="K39" s="187"/>
      <c r="L39" s="187"/>
      <c r="M39" s="187"/>
      <c r="N39" s="187"/>
      <c r="O39" s="187"/>
      <c r="P39" s="187"/>
      <c r="Q39" s="187"/>
      <c r="R39" s="187"/>
      <c r="S39" s="187"/>
      <c r="T39" s="187"/>
      <c r="U39" s="187"/>
      <c r="V39" s="187"/>
      <c r="W39" s="187"/>
      <c r="X39" s="187"/>
      <c r="Y39" s="187"/>
      <c r="Z39" s="187"/>
      <c r="AA39" s="187"/>
      <c r="AB39" s="187"/>
      <c r="AC39" s="187"/>
      <c r="AD39" s="187"/>
      <c r="AE39" s="187"/>
      <c r="AF39" s="187"/>
      <c r="AG39" s="187"/>
      <c r="AH39" s="187"/>
      <c r="AI39" s="187"/>
      <c r="AJ39" s="187"/>
      <c r="AK39" s="187"/>
    </row>
    <row r="41" spans="2:37" x14ac:dyDescent="0.4">
      <c r="C41" s="115" t="str">
        <f>asset1name</f>
        <v>Non-bulk water asset 1</v>
      </c>
      <c r="D41" s="115" t="s">
        <v>65</v>
      </c>
      <c r="E41" s="124" t="s">
        <v>70</v>
      </c>
      <c r="H41" s="123">
        <v>1000</v>
      </c>
      <c r="I41" s="123">
        <v>1000</v>
      </c>
      <c r="J41" s="123">
        <v>1000</v>
      </c>
      <c r="K41" s="123">
        <v>1000</v>
      </c>
      <c r="L41" s="123">
        <v>1000</v>
      </c>
      <c r="M41" s="123">
        <v>1000</v>
      </c>
      <c r="N41" s="123">
        <v>1000</v>
      </c>
      <c r="O41" s="123">
        <v>1000</v>
      </c>
      <c r="P41" s="123">
        <v>1000</v>
      </c>
      <c r="Q41" s="123">
        <v>1000</v>
      </c>
      <c r="R41" s="123">
        <v>1000</v>
      </c>
      <c r="S41" s="123">
        <v>1000</v>
      </c>
      <c r="T41" s="123">
        <v>1000</v>
      </c>
      <c r="U41" s="123">
        <v>1000</v>
      </c>
      <c r="V41" s="123">
        <v>1000</v>
      </c>
      <c r="W41" s="123">
        <v>1000</v>
      </c>
      <c r="X41" s="123">
        <v>1000</v>
      </c>
      <c r="Y41" s="123">
        <v>1000</v>
      </c>
      <c r="Z41" s="123">
        <v>1000</v>
      </c>
      <c r="AA41" s="123">
        <v>1000</v>
      </c>
      <c r="AB41" s="123">
        <v>1000</v>
      </c>
      <c r="AC41" s="123">
        <v>1000</v>
      </c>
      <c r="AD41" s="123">
        <v>1000</v>
      </c>
      <c r="AE41" s="123">
        <v>1000</v>
      </c>
      <c r="AF41" s="123">
        <v>1000</v>
      </c>
      <c r="AG41" s="123">
        <v>1000</v>
      </c>
      <c r="AH41" s="123">
        <v>1000</v>
      </c>
      <c r="AI41" s="123">
        <v>1000</v>
      </c>
      <c r="AJ41" s="123">
        <v>1000</v>
      </c>
      <c r="AK41" s="123">
        <v>1000</v>
      </c>
    </row>
    <row r="42" spans="2:37" x14ac:dyDescent="0.4">
      <c r="C42" s="115" t="str">
        <f>asset2name</f>
        <v>Non-bulk water asset 2</v>
      </c>
      <c r="D42" s="115" t="s">
        <v>65</v>
      </c>
      <c r="H42" s="123">
        <v>1000</v>
      </c>
      <c r="I42" s="123">
        <v>1000</v>
      </c>
      <c r="J42" s="123">
        <v>1000</v>
      </c>
      <c r="K42" s="123">
        <v>1000</v>
      </c>
      <c r="L42" s="123">
        <v>1000</v>
      </c>
      <c r="M42" s="123">
        <v>1000</v>
      </c>
      <c r="N42" s="123">
        <v>1000</v>
      </c>
      <c r="O42" s="123">
        <v>1000</v>
      </c>
      <c r="P42" s="123">
        <v>1000</v>
      </c>
      <c r="Q42" s="123">
        <v>1000</v>
      </c>
      <c r="R42" s="123">
        <v>1000</v>
      </c>
      <c r="S42" s="123">
        <v>1000</v>
      </c>
      <c r="T42" s="123">
        <v>1000</v>
      </c>
      <c r="U42" s="123">
        <v>1000</v>
      </c>
      <c r="V42" s="123">
        <v>1000</v>
      </c>
      <c r="W42" s="123">
        <v>1000</v>
      </c>
      <c r="X42" s="123">
        <v>1000</v>
      </c>
      <c r="Y42" s="123">
        <v>1000</v>
      </c>
      <c r="Z42" s="123">
        <v>1000</v>
      </c>
      <c r="AA42" s="123">
        <v>1000</v>
      </c>
      <c r="AB42" s="123">
        <v>1000</v>
      </c>
      <c r="AC42" s="123">
        <v>1000</v>
      </c>
      <c r="AD42" s="123">
        <v>1000</v>
      </c>
      <c r="AE42" s="123">
        <v>1000</v>
      </c>
      <c r="AF42" s="123">
        <v>1000</v>
      </c>
      <c r="AG42" s="123">
        <v>1000</v>
      </c>
      <c r="AH42" s="123">
        <v>1000</v>
      </c>
      <c r="AI42" s="123">
        <v>1000</v>
      </c>
      <c r="AJ42" s="123">
        <v>1000</v>
      </c>
      <c r="AK42" s="123">
        <v>1000</v>
      </c>
    </row>
    <row r="43" spans="2:37" x14ac:dyDescent="0.4">
      <c r="C43" s="115" t="str">
        <f>asset3name</f>
        <v>Non-bulk water asset 3</v>
      </c>
      <c r="D43" s="115" t="s">
        <v>65</v>
      </c>
      <c r="E43" s="124" t="s">
        <v>71</v>
      </c>
      <c r="H43" s="123">
        <v>1000</v>
      </c>
      <c r="I43" s="123">
        <v>1000</v>
      </c>
      <c r="J43" s="123">
        <v>1000</v>
      </c>
      <c r="K43" s="123">
        <v>1000</v>
      </c>
      <c r="L43" s="123">
        <v>1000</v>
      </c>
      <c r="M43" s="123">
        <v>1000</v>
      </c>
      <c r="N43" s="123">
        <v>1000</v>
      </c>
      <c r="O43" s="123">
        <v>1000</v>
      </c>
      <c r="P43" s="123">
        <v>1000</v>
      </c>
      <c r="Q43" s="123">
        <v>1000</v>
      </c>
      <c r="R43" s="123">
        <v>1000</v>
      </c>
      <c r="S43" s="123">
        <v>1000</v>
      </c>
      <c r="T43" s="123">
        <v>1000</v>
      </c>
      <c r="U43" s="123">
        <v>1000</v>
      </c>
      <c r="V43" s="123">
        <v>1000</v>
      </c>
      <c r="W43" s="123">
        <v>1000</v>
      </c>
      <c r="X43" s="123">
        <v>1000</v>
      </c>
      <c r="Y43" s="123">
        <v>1000</v>
      </c>
      <c r="Z43" s="123">
        <v>1000</v>
      </c>
      <c r="AA43" s="123">
        <v>1000</v>
      </c>
      <c r="AB43" s="123">
        <v>1000</v>
      </c>
      <c r="AC43" s="123">
        <v>1000</v>
      </c>
      <c r="AD43" s="123">
        <v>1000</v>
      </c>
      <c r="AE43" s="123">
        <v>1000</v>
      </c>
      <c r="AF43" s="123">
        <v>1000</v>
      </c>
      <c r="AG43" s="123">
        <v>1000</v>
      </c>
      <c r="AH43" s="123">
        <v>1000</v>
      </c>
      <c r="AI43" s="123">
        <v>1000</v>
      </c>
      <c r="AJ43" s="123">
        <v>1000</v>
      </c>
      <c r="AK43" s="123">
        <v>1000</v>
      </c>
    </row>
  </sheetData>
  <dataValidations count="1">
    <dataValidation type="list" allowBlank="1" showInputMessage="1" showErrorMessage="1" sqref="D4" xr:uid="{D7B753A1-F237-48A7-BD8E-053BD65A9880}">
      <formula1>LRMCnames</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67007-42B1-48FC-B2E6-86C826C67983}">
  <sheetPr>
    <tabColor theme="4"/>
  </sheetPr>
  <dimension ref="A1:BH333"/>
  <sheetViews>
    <sheetView zoomScale="70" zoomScaleNormal="70" workbookViewId="0">
      <selection activeCell="AO284" sqref="AO284:AZ284"/>
    </sheetView>
  </sheetViews>
  <sheetFormatPr defaultColWidth="8.84375" defaultRowHeight="18" x14ac:dyDescent="0.5"/>
  <cols>
    <col min="1" max="1" width="8.84375" style="19"/>
    <col min="2" max="2" width="5.07421875" style="19" customWidth="1"/>
    <col min="3" max="3" width="60.69140625" style="19" customWidth="1"/>
    <col min="4" max="4" width="8.765625" style="19" customWidth="1"/>
    <col min="5" max="5" width="5" style="19" customWidth="1"/>
    <col min="6" max="6" width="14.53515625" style="19" customWidth="1"/>
    <col min="7" max="7" width="4" style="19" customWidth="1"/>
    <col min="8" max="8" width="17.23046875" style="19" customWidth="1"/>
    <col min="9" max="9" width="16.84375" style="19" bestFit="1" customWidth="1"/>
    <col min="10" max="39" width="13.765625" style="19" customWidth="1"/>
    <col min="40" max="16384" width="8.84375" style="19"/>
  </cols>
  <sheetData>
    <row r="1" spans="1:60" ht="31.5" x14ac:dyDescent="0.5">
      <c r="A1" s="16"/>
      <c r="B1" s="142" t="s">
        <v>0</v>
      </c>
      <c r="C1" s="16"/>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201"/>
      <c r="AP1" s="201"/>
      <c r="AQ1" s="201"/>
      <c r="AR1" s="201"/>
      <c r="AS1" s="201"/>
      <c r="AT1" s="201"/>
      <c r="AU1" s="201"/>
      <c r="AV1" s="201"/>
      <c r="AW1" s="201"/>
      <c r="AX1" s="201"/>
      <c r="AY1" s="201"/>
      <c r="AZ1" s="201"/>
    </row>
    <row r="2" spans="1:60" ht="25.5" x14ac:dyDescent="0.5">
      <c r="A2" s="21"/>
      <c r="B2" s="21" t="s">
        <v>72</v>
      </c>
      <c r="C2" s="21"/>
      <c r="D2" s="20"/>
      <c r="E2" s="20"/>
      <c r="F2" s="20"/>
      <c r="G2" s="20"/>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row>
    <row r="3" spans="1:60" x14ac:dyDescent="0.5">
      <c r="A3" s="34"/>
      <c r="B3" s="34"/>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23"/>
      <c r="AN3" s="23"/>
      <c r="AO3" s="23"/>
      <c r="AP3" s="23"/>
      <c r="AQ3" s="23"/>
      <c r="AR3" s="23"/>
      <c r="AS3" s="23"/>
      <c r="AT3" s="23"/>
      <c r="AU3" s="23"/>
      <c r="AV3" s="23"/>
      <c r="AW3" s="23"/>
      <c r="AX3" s="23"/>
      <c r="AY3" s="23"/>
      <c r="AZ3" s="23"/>
    </row>
    <row r="4" spans="1:60" s="61" customFormat="1" x14ac:dyDescent="0.5">
      <c r="A4" s="23"/>
      <c r="B4" s="23"/>
      <c r="C4" s="87" t="s">
        <v>73</v>
      </c>
      <c r="D4" s="23"/>
      <c r="E4" s="23"/>
      <c r="F4" s="88"/>
      <c r="G4" s="34"/>
      <c r="H4" s="34"/>
      <c r="I4" s="23"/>
      <c r="J4" s="129">
        <v>1</v>
      </c>
      <c r="K4" s="129">
        <v>2</v>
      </c>
      <c r="L4" s="129">
        <v>3</v>
      </c>
      <c r="M4" s="129">
        <v>4</v>
      </c>
      <c r="N4" s="129">
        <v>5</v>
      </c>
      <c r="O4" s="129">
        <v>6</v>
      </c>
      <c r="P4" s="129">
        <v>7</v>
      </c>
      <c r="Q4" s="129">
        <v>8</v>
      </c>
      <c r="R4" s="129">
        <v>9</v>
      </c>
      <c r="S4" s="129">
        <v>10</v>
      </c>
      <c r="T4" s="129">
        <v>11</v>
      </c>
      <c r="U4" s="129">
        <v>12</v>
      </c>
      <c r="V4" s="129">
        <v>13</v>
      </c>
      <c r="W4" s="129">
        <v>14</v>
      </c>
      <c r="X4" s="129">
        <v>15</v>
      </c>
      <c r="Y4" s="129">
        <v>16</v>
      </c>
      <c r="Z4" s="129">
        <v>17</v>
      </c>
      <c r="AA4" s="129">
        <v>18</v>
      </c>
      <c r="AB4" s="129">
        <v>19</v>
      </c>
      <c r="AC4" s="129">
        <v>20</v>
      </c>
      <c r="AD4" s="129">
        <v>21</v>
      </c>
      <c r="AE4" s="129">
        <v>22</v>
      </c>
      <c r="AF4" s="129">
        <v>23</v>
      </c>
      <c r="AG4" s="129">
        <v>24</v>
      </c>
      <c r="AH4" s="129">
        <v>25</v>
      </c>
      <c r="AI4" s="129">
        <v>26</v>
      </c>
      <c r="AJ4" s="129">
        <v>27</v>
      </c>
      <c r="AK4" s="129">
        <v>28</v>
      </c>
      <c r="AL4" s="129">
        <v>29</v>
      </c>
      <c r="AM4" s="129">
        <v>30</v>
      </c>
      <c r="AN4" s="34"/>
      <c r="AO4" s="34"/>
      <c r="AP4" s="34"/>
      <c r="AQ4" s="34"/>
      <c r="AR4" s="34"/>
      <c r="AS4" s="34"/>
      <c r="AT4" s="34"/>
      <c r="AU4" s="34"/>
      <c r="AV4" s="34"/>
      <c r="AW4" s="34"/>
      <c r="AX4" s="34"/>
      <c r="AY4" s="34"/>
      <c r="AZ4" s="34"/>
    </row>
    <row r="5" spans="1:60" s="61" customFormat="1" x14ac:dyDescent="0.5">
      <c r="A5" s="23"/>
      <c r="B5" s="23"/>
      <c r="C5" s="44" t="s">
        <v>74</v>
      </c>
      <c r="D5" s="23"/>
      <c r="E5" s="23"/>
      <c r="F5" s="88"/>
      <c r="G5" s="34"/>
      <c r="H5" s="34"/>
      <c r="I5" s="23"/>
      <c r="J5" s="130">
        <f>DATE(J7-1,7,1)</f>
        <v>45474</v>
      </c>
      <c r="K5" s="131">
        <f>DATE(YEAR(J5)+1,MONTH(J5),DAY(J5))</f>
        <v>45839</v>
      </c>
      <c r="L5" s="131">
        <f t="shared" ref="L5:AA6" si="0">DATE(YEAR(K5)+1,MONTH(K5),DAY(K5))</f>
        <v>46204</v>
      </c>
      <c r="M5" s="131">
        <f t="shared" si="0"/>
        <v>46569</v>
      </c>
      <c r="N5" s="131">
        <f t="shared" si="0"/>
        <v>46935</v>
      </c>
      <c r="O5" s="131">
        <f t="shared" si="0"/>
        <v>47300</v>
      </c>
      <c r="P5" s="131">
        <f t="shared" si="0"/>
        <v>47665</v>
      </c>
      <c r="Q5" s="131">
        <f t="shared" si="0"/>
        <v>48030</v>
      </c>
      <c r="R5" s="131">
        <f t="shared" si="0"/>
        <v>48396</v>
      </c>
      <c r="S5" s="131">
        <f t="shared" si="0"/>
        <v>48761</v>
      </c>
      <c r="T5" s="131">
        <f t="shared" si="0"/>
        <v>49126</v>
      </c>
      <c r="U5" s="131">
        <f t="shared" si="0"/>
        <v>49491</v>
      </c>
      <c r="V5" s="131">
        <f t="shared" si="0"/>
        <v>49857</v>
      </c>
      <c r="W5" s="131">
        <f t="shared" si="0"/>
        <v>50222</v>
      </c>
      <c r="X5" s="131">
        <f t="shared" si="0"/>
        <v>50587</v>
      </c>
      <c r="Y5" s="131">
        <f t="shared" si="0"/>
        <v>50952</v>
      </c>
      <c r="Z5" s="131">
        <f t="shared" si="0"/>
        <v>51318</v>
      </c>
      <c r="AA5" s="131">
        <f t="shared" si="0"/>
        <v>51683</v>
      </c>
      <c r="AB5" s="131">
        <f t="shared" ref="AB5:AM6" si="1">DATE(YEAR(AA5)+1,MONTH(AA5),DAY(AA5))</f>
        <v>52048</v>
      </c>
      <c r="AC5" s="131">
        <f t="shared" si="1"/>
        <v>52413</v>
      </c>
      <c r="AD5" s="131">
        <f t="shared" si="1"/>
        <v>52779</v>
      </c>
      <c r="AE5" s="131">
        <f t="shared" si="1"/>
        <v>53144</v>
      </c>
      <c r="AF5" s="131">
        <f t="shared" si="1"/>
        <v>53509</v>
      </c>
      <c r="AG5" s="131">
        <f t="shared" si="1"/>
        <v>53874</v>
      </c>
      <c r="AH5" s="131">
        <f t="shared" si="1"/>
        <v>54240</v>
      </c>
      <c r="AI5" s="131">
        <f t="shared" si="1"/>
        <v>54605</v>
      </c>
      <c r="AJ5" s="131">
        <f t="shared" si="1"/>
        <v>54970</v>
      </c>
      <c r="AK5" s="131">
        <f t="shared" si="1"/>
        <v>55335</v>
      </c>
      <c r="AL5" s="131">
        <f t="shared" si="1"/>
        <v>55701</v>
      </c>
      <c r="AM5" s="131">
        <f t="shared" si="1"/>
        <v>56066</v>
      </c>
      <c r="AN5" s="34"/>
      <c r="AO5" s="34"/>
      <c r="AP5" s="34"/>
      <c r="AQ5" s="34"/>
      <c r="AR5" s="34"/>
      <c r="AS5" s="34"/>
      <c r="AT5" s="34"/>
      <c r="AU5" s="34"/>
      <c r="AV5" s="34"/>
      <c r="AW5" s="34"/>
      <c r="AX5" s="34"/>
      <c r="AY5" s="34"/>
      <c r="AZ5" s="34"/>
    </row>
    <row r="6" spans="1:60" s="61" customFormat="1" x14ac:dyDescent="0.5">
      <c r="A6" s="23"/>
      <c r="B6" s="23"/>
      <c r="C6" s="44" t="s">
        <v>75</v>
      </c>
      <c r="D6" s="23"/>
      <c r="E6" s="23"/>
      <c r="F6" s="88"/>
      <c r="G6" s="34"/>
      <c r="H6" s="34"/>
      <c r="I6" s="23"/>
      <c r="J6" s="130">
        <f>DATE(J7,6,30)</f>
        <v>45838</v>
      </c>
      <c r="K6" s="131">
        <f>DATE(YEAR(J6)+1,MONTH(J6),DAY(J6))</f>
        <v>46203</v>
      </c>
      <c r="L6" s="131">
        <f t="shared" si="0"/>
        <v>46568</v>
      </c>
      <c r="M6" s="131">
        <f t="shared" si="0"/>
        <v>46934</v>
      </c>
      <c r="N6" s="131">
        <f t="shared" si="0"/>
        <v>47299</v>
      </c>
      <c r="O6" s="131">
        <f t="shared" si="0"/>
        <v>47664</v>
      </c>
      <c r="P6" s="131">
        <f t="shared" si="0"/>
        <v>48029</v>
      </c>
      <c r="Q6" s="131">
        <f t="shared" si="0"/>
        <v>48395</v>
      </c>
      <c r="R6" s="131">
        <f t="shared" si="0"/>
        <v>48760</v>
      </c>
      <c r="S6" s="131">
        <f t="shared" si="0"/>
        <v>49125</v>
      </c>
      <c r="T6" s="131">
        <f t="shared" si="0"/>
        <v>49490</v>
      </c>
      <c r="U6" s="131">
        <f t="shared" si="0"/>
        <v>49856</v>
      </c>
      <c r="V6" s="131">
        <f t="shared" si="0"/>
        <v>50221</v>
      </c>
      <c r="W6" s="131">
        <f t="shared" si="0"/>
        <v>50586</v>
      </c>
      <c r="X6" s="131">
        <f t="shared" si="0"/>
        <v>50951</v>
      </c>
      <c r="Y6" s="131">
        <f t="shared" si="0"/>
        <v>51317</v>
      </c>
      <c r="Z6" s="131">
        <f t="shared" si="0"/>
        <v>51682</v>
      </c>
      <c r="AA6" s="131">
        <f t="shared" si="0"/>
        <v>52047</v>
      </c>
      <c r="AB6" s="131">
        <f t="shared" si="1"/>
        <v>52412</v>
      </c>
      <c r="AC6" s="131">
        <f t="shared" si="1"/>
        <v>52778</v>
      </c>
      <c r="AD6" s="131">
        <f t="shared" si="1"/>
        <v>53143</v>
      </c>
      <c r="AE6" s="131">
        <f t="shared" si="1"/>
        <v>53508</v>
      </c>
      <c r="AF6" s="131">
        <f t="shared" si="1"/>
        <v>53873</v>
      </c>
      <c r="AG6" s="131">
        <f t="shared" si="1"/>
        <v>54239</v>
      </c>
      <c r="AH6" s="131">
        <f t="shared" si="1"/>
        <v>54604</v>
      </c>
      <c r="AI6" s="131">
        <f t="shared" si="1"/>
        <v>54969</v>
      </c>
      <c r="AJ6" s="131">
        <f t="shared" si="1"/>
        <v>55334</v>
      </c>
      <c r="AK6" s="131">
        <f t="shared" si="1"/>
        <v>55700</v>
      </c>
      <c r="AL6" s="131">
        <f t="shared" si="1"/>
        <v>56065</v>
      </c>
      <c r="AM6" s="131">
        <f t="shared" si="1"/>
        <v>56430</v>
      </c>
      <c r="AN6" s="34"/>
      <c r="AO6" s="34"/>
      <c r="AP6" s="34"/>
      <c r="AQ6" s="34"/>
      <c r="AR6" s="34"/>
      <c r="AS6" s="34"/>
      <c r="AT6" s="34"/>
      <c r="AU6" s="34"/>
      <c r="AV6" s="34"/>
      <c r="AW6" s="34"/>
      <c r="AX6" s="34"/>
      <c r="AY6" s="34"/>
      <c r="AZ6" s="34"/>
    </row>
    <row r="7" spans="1:60" s="61" customFormat="1" x14ac:dyDescent="0.5">
      <c r="A7" s="23"/>
      <c r="B7" s="23"/>
      <c r="C7" s="44"/>
      <c r="D7" s="23"/>
      <c r="E7" s="23"/>
      <c r="F7" s="88"/>
      <c r="G7" s="34"/>
      <c r="H7" s="34"/>
      <c r="I7" s="23"/>
      <c r="J7" s="25">
        <f>ModelFYStart</f>
        <v>2025</v>
      </c>
      <c r="K7" s="25">
        <f>J7+1</f>
        <v>2026</v>
      </c>
      <c r="L7" s="25">
        <f t="shared" ref="L7:AM7" si="2">K7+1</f>
        <v>2027</v>
      </c>
      <c r="M7" s="25">
        <f t="shared" si="2"/>
        <v>2028</v>
      </c>
      <c r="N7" s="25">
        <f t="shared" si="2"/>
        <v>2029</v>
      </c>
      <c r="O7" s="25">
        <f t="shared" si="2"/>
        <v>2030</v>
      </c>
      <c r="P7" s="25">
        <f t="shared" si="2"/>
        <v>2031</v>
      </c>
      <c r="Q7" s="25">
        <f t="shared" si="2"/>
        <v>2032</v>
      </c>
      <c r="R7" s="25">
        <f t="shared" si="2"/>
        <v>2033</v>
      </c>
      <c r="S7" s="25">
        <f t="shared" si="2"/>
        <v>2034</v>
      </c>
      <c r="T7" s="25">
        <f t="shared" si="2"/>
        <v>2035</v>
      </c>
      <c r="U7" s="25">
        <f t="shared" si="2"/>
        <v>2036</v>
      </c>
      <c r="V7" s="25">
        <f t="shared" si="2"/>
        <v>2037</v>
      </c>
      <c r="W7" s="25">
        <f t="shared" si="2"/>
        <v>2038</v>
      </c>
      <c r="X7" s="25">
        <f t="shared" si="2"/>
        <v>2039</v>
      </c>
      <c r="Y7" s="25">
        <f t="shared" si="2"/>
        <v>2040</v>
      </c>
      <c r="Z7" s="25">
        <f t="shared" si="2"/>
        <v>2041</v>
      </c>
      <c r="AA7" s="25">
        <f t="shared" si="2"/>
        <v>2042</v>
      </c>
      <c r="AB7" s="25">
        <f t="shared" si="2"/>
        <v>2043</v>
      </c>
      <c r="AC7" s="25">
        <f t="shared" si="2"/>
        <v>2044</v>
      </c>
      <c r="AD7" s="25">
        <f t="shared" si="2"/>
        <v>2045</v>
      </c>
      <c r="AE7" s="25">
        <f t="shared" si="2"/>
        <v>2046</v>
      </c>
      <c r="AF7" s="25">
        <f t="shared" si="2"/>
        <v>2047</v>
      </c>
      <c r="AG7" s="25">
        <f t="shared" si="2"/>
        <v>2048</v>
      </c>
      <c r="AH7" s="25">
        <f t="shared" si="2"/>
        <v>2049</v>
      </c>
      <c r="AI7" s="25">
        <f t="shared" si="2"/>
        <v>2050</v>
      </c>
      <c r="AJ7" s="25">
        <f t="shared" si="2"/>
        <v>2051</v>
      </c>
      <c r="AK7" s="25">
        <f t="shared" si="2"/>
        <v>2052</v>
      </c>
      <c r="AL7" s="25">
        <f t="shared" si="2"/>
        <v>2053</v>
      </c>
      <c r="AM7" s="25">
        <f t="shared" si="2"/>
        <v>2054</v>
      </c>
      <c r="AN7" s="91"/>
      <c r="AO7" s="34"/>
      <c r="AP7" s="34"/>
      <c r="AQ7" s="34"/>
      <c r="AR7" s="34"/>
      <c r="AS7" s="34"/>
      <c r="AT7" s="34"/>
      <c r="AU7" s="34"/>
      <c r="AV7" s="34"/>
      <c r="AW7" s="34"/>
      <c r="AX7" s="34"/>
      <c r="AY7" s="34"/>
      <c r="AZ7" s="34"/>
    </row>
    <row r="8" spans="1:60" ht="35.5" thickBot="1" x14ac:dyDescent="1">
      <c r="A8" s="22"/>
      <c r="B8" s="183" t="s">
        <v>76</v>
      </c>
      <c r="C8" s="184"/>
      <c r="D8" s="184" t="s">
        <v>77</v>
      </c>
      <c r="E8" s="184"/>
      <c r="F8" s="184"/>
      <c r="G8" s="184"/>
      <c r="H8" s="184" t="s">
        <v>78</v>
      </c>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8"/>
      <c r="AL8" s="188"/>
      <c r="AM8" s="188"/>
      <c r="AN8" s="188"/>
      <c r="AO8" s="202"/>
      <c r="AP8" s="203"/>
      <c r="AQ8" s="203"/>
      <c r="AR8" s="203"/>
      <c r="AS8" s="203"/>
      <c r="AT8" s="203"/>
      <c r="AU8" s="203"/>
      <c r="AV8" s="203"/>
      <c r="AW8" s="203"/>
      <c r="AX8" s="203"/>
      <c r="AY8" s="203"/>
      <c r="AZ8" s="203"/>
    </row>
    <row r="9" spans="1:60" ht="31.5" x14ac:dyDescent="0.85">
      <c r="A9" s="23"/>
      <c r="B9" s="89"/>
      <c r="C9" s="89"/>
      <c r="D9" s="89"/>
      <c r="E9" s="89"/>
      <c r="F9" s="90"/>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row>
    <row r="10" spans="1:60" ht="32" thickBot="1" x14ac:dyDescent="0.9">
      <c r="A10" s="23"/>
      <c r="B10" s="89"/>
      <c r="C10" s="89"/>
      <c r="D10" s="89"/>
      <c r="E10" s="89"/>
      <c r="F10" s="90"/>
      <c r="G10" s="89"/>
      <c r="H10" s="190" t="s">
        <v>47</v>
      </c>
      <c r="I10" s="190" t="s">
        <v>48</v>
      </c>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row>
    <row r="11" spans="1:60" ht="25.5" x14ac:dyDescent="0.7">
      <c r="A11" s="23"/>
      <c r="B11" s="23"/>
      <c r="C11" s="132" t="str" cm="1">
        <f t="array" ref="C11:C13">assetnames</f>
        <v>Non-bulk water asset 1</v>
      </c>
      <c r="D11" s="105" t="s">
        <v>79</v>
      </c>
      <c r="E11" s="23"/>
      <c r="F11" s="23"/>
      <c r="G11" s="23"/>
      <c r="H11" s="189" t="e">
        <f>H18</f>
        <v>#DIV/0!</v>
      </c>
      <c r="I11" s="189" t="e">
        <f>I18</f>
        <v>#DIV/0!</v>
      </c>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row>
    <row r="12" spans="1:60" ht="25.5" x14ac:dyDescent="0.7">
      <c r="A12" s="23"/>
      <c r="B12" s="23"/>
      <c r="C12" s="108" t="str">
        <v>Non-bulk water asset 2</v>
      </c>
      <c r="D12" s="105" t="s">
        <v>79</v>
      </c>
      <c r="E12" s="23"/>
      <c r="F12" s="23"/>
      <c r="G12" s="23"/>
      <c r="H12" s="111" t="e">
        <f>H125</f>
        <v>#DIV/0!</v>
      </c>
      <c r="I12" s="111" t="e">
        <f>I125</f>
        <v>#DIV/0!</v>
      </c>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row>
    <row r="13" spans="1:60" ht="25.5" x14ac:dyDescent="0.7">
      <c r="A13" s="23"/>
      <c r="B13" s="23"/>
      <c r="C13" s="108" t="str">
        <v>Non-bulk water asset 3</v>
      </c>
      <c r="D13" s="105" t="s">
        <v>79</v>
      </c>
      <c r="E13" s="23"/>
      <c r="F13" s="23"/>
      <c r="G13" s="23"/>
      <c r="H13" s="111" t="e">
        <f>H232</f>
        <v>#DIV/0!</v>
      </c>
      <c r="I13" s="111" t="e">
        <f>I232</f>
        <v>#DIV/0!</v>
      </c>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row>
    <row r="14" spans="1:60" x14ac:dyDescent="0.5">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row>
    <row r="15" spans="1:60" s="61" customFormat="1" ht="35.5" thickBot="1" x14ac:dyDescent="1">
      <c r="A15" s="34"/>
      <c r="B15" s="133" t="str">
        <f>asset1name</f>
        <v>Non-bulk water asset 1</v>
      </c>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34"/>
      <c r="AP15" s="23"/>
      <c r="AQ15" s="23"/>
      <c r="AR15" s="34"/>
      <c r="AS15" s="34"/>
      <c r="AT15" s="34"/>
      <c r="AU15" s="34"/>
      <c r="AV15" s="34"/>
      <c r="AW15" s="34"/>
      <c r="AX15" s="34"/>
      <c r="AY15" s="34"/>
      <c r="AZ15" s="34"/>
    </row>
    <row r="16" spans="1:60" s="61" customFormat="1" ht="22.5" customHeight="1" x14ac:dyDescent="0.95">
      <c r="A16" s="34"/>
      <c r="B16" s="109"/>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34"/>
      <c r="AN16" s="34"/>
      <c r="AO16" s="34"/>
      <c r="AP16" s="23"/>
      <c r="AQ16" s="23"/>
      <c r="AR16" s="34"/>
      <c r="AS16" s="34"/>
      <c r="AT16" s="34"/>
      <c r="AU16" s="34"/>
      <c r="AV16" s="34"/>
      <c r="AW16" s="34"/>
      <c r="AX16" s="34"/>
      <c r="AY16" s="34"/>
      <c r="AZ16" s="34"/>
    </row>
    <row r="17" spans="1:60" ht="32" thickBot="1" x14ac:dyDescent="0.9">
      <c r="A17" s="23"/>
      <c r="B17" s="23"/>
      <c r="C17" s="23"/>
      <c r="D17" s="23"/>
      <c r="E17" s="23"/>
      <c r="F17" s="23"/>
      <c r="G17" s="23"/>
      <c r="H17" s="190" t="s">
        <v>47</v>
      </c>
      <c r="I17" s="190" t="s">
        <v>48</v>
      </c>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row>
    <row r="18" spans="1:60" ht="31.5" x14ac:dyDescent="0.85">
      <c r="A18" s="23"/>
      <c r="B18" s="89"/>
      <c r="C18" s="132" t="str">
        <f>B15</f>
        <v>Non-bulk water asset 1</v>
      </c>
      <c r="D18" s="105" t="s">
        <v>79</v>
      </c>
      <c r="E18" s="106"/>
      <c r="F18" s="107"/>
      <c r="G18" s="106"/>
      <c r="H18" s="191" t="e">
        <f>H24</f>
        <v>#DIV/0!</v>
      </c>
      <c r="I18" s="191" t="e">
        <f>H75</f>
        <v>#DIV/0!</v>
      </c>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89"/>
      <c r="BA18" s="89"/>
      <c r="BB18" s="89"/>
      <c r="BC18" s="89"/>
      <c r="BD18" s="89"/>
      <c r="BE18" s="89"/>
      <c r="BF18" s="89"/>
      <c r="BG18" s="89"/>
      <c r="BH18" s="89"/>
    </row>
    <row r="19" spans="1:60" x14ac:dyDescent="0.5">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row>
    <row r="20" spans="1:60" ht="33" customHeight="1" thickBot="1" x14ac:dyDescent="1">
      <c r="A20" s="22"/>
      <c r="B20" s="23"/>
      <c r="C20" s="192" t="s">
        <v>47</v>
      </c>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5"/>
      <c r="AM20" s="185"/>
      <c r="AN20" s="185"/>
      <c r="AO20" s="199"/>
      <c r="AP20" s="200"/>
      <c r="AQ20" s="200"/>
      <c r="AR20" s="200"/>
      <c r="AS20" s="200"/>
      <c r="AT20" s="200"/>
      <c r="AU20" s="200"/>
      <c r="AV20" s="200"/>
      <c r="AW20" s="200"/>
      <c r="AX20" s="200"/>
      <c r="AY20" s="200"/>
      <c r="AZ20" s="200"/>
    </row>
    <row r="21" spans="1:60" ht="31.5" x14ac:dyDescent="0.85">
      <c r="A21" s="23"/>
      <c r="B21" s="89"/>
      <c r="C21" s="89"/>
      <c r="D21" s="89"/>
      <c r="E21" s="89"/>
      <c r="F21" s="90"/>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c r="AM21" s="89"/>
      <c r="AN21" s="89"/>
      <c r="AO21" s="89"/>
      <c r="AP21" s="89"/>
      <c r="AQ21" s="89"/>
      <c r="AR21" s="89"/>
      <c r="AS21" s="89"/>
      <c r="AT21" s="89"/>
      <c r="AU21" s="89"/>
      <c r="AV21" s="89"/>
      <c r="AW21" s="89"/>
      <c r="AX21" s="89"/>
      <c r="AY21" s="89"/>
      <c r="AZ21" s="89"/>
      <c r="BA21" s="89"/>
      <c r="BB21" s="89"/>
      <c r="BC21" s="89"/>
      <c r="BD21" s="89"/>
      <c r="BE21" s="89"/>
      <c r="BF21" s="89"/>
      <c r="BG21" s="89"/>
      <c r="BH21" s="89"/>
    </row>
    <row r="22" spans="1:60" x14ac:dyDescent="0.5">
      <c r="A22" s="23"/>
      <c r="B22" s="23"/>
      <c r="C22" s="97" t="s">
        <v>80</v>
      </c>
      <c r="D22" s="23"/>
      <c r="E22" s="23"/>
      <c r="F22" s="23"/>
      <c r="G22" s="23"/>
      <c r="H22" s="138">
        <f>(H62-H40)</f>
        <v>0</v>
      </c>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row>
    <row r="23" spans="1:60" x14ac:dyDescent="0.5">
      <c r="A23" s="23"/>
      <c r="B23" s="23"/>
      <c r="C23" s="97" t="s">
        <v>81</v>
      </c>
      <c r="D23" s="23"/>
      <c r="E23" s="23"/>
      <c r="F23" s="23"/>
      <c r="G23" s="23"/>
      <c r="H23" s="138">
        <f>(H58-H36)*1000000</f>
        <v>0</v>
      </c>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row>
    <row r="24" spans="1:60" x14ac:dyDescent="0.5">
      <c r="A24" s="23"/>
      <c r="B24" s="23"/>
      <c r="C24" s="98" t="s">
        <v>82</v>
      </c>
      <c r="D24" s="98" t="s">
        <v>79</v>
      </c>
      <c r="E24" s="24"/>
      <c r="F24" s="23"/>
      <c r="G24" s="23"/>
      <c r="H24" s="139" t="e">
        <f>H22/H23</f>
        <v>#DIV/0!</v>
      </c>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row>
    <row r="25" spans="1:60" x14ac:dyDescent="0.5">
      <c r="A25" s="23"/>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row>
    <row r="26" spans="1:60" ht="19.5" x14ac:dyDescent="0.55000000000000004">
      <c r="A26" s="23"/>
      <c r="C26" s="92" t="s">
        <v>83</v>
      </c>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row>
    <row r="27" spans="1:60" x14ac:dyDescent="0.5">
      <c r="A27" s="23"/>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row>
    <row r="28" spans="1:60" x14ac:dyDescent="0.5">
      <c r="A28" s="23"/>
      <c r="B28" s="23"/>
      <c r="C28" s="93" t="s">
        <v>84</v>
      </c>
      <c r="D28" s="94"/>
      <c r="E28" s="94"/>
      <c r="F28" s="23"/>
      <c r="G28" s="23"/>
      <c r="H28" s="94"/>
      <c r="I28" s="23"/>
      <c r="J28" s="94"/>
      <c r="K28" s="94"/>
      <c r="L28" s="94"/>
      <c r="M28" s="94"/>
      <c r="N28" s="94"/>
      <c r="O28" s="94"/>
      <c r="P28" s="94"/>
      <c r="Q28" s="94"/>
      <c r="R28" s="94"/>
      <c r="S28" s="94"/>
      <c r="T28" s="94"/>
      <c r="U28" s="94"/>
      <c r="V28" s="94"/>
      <c r="W28" s="94"/>
      <c r="X28" s="94"/>
      <c r="Y28" s="94"/>
      <c r="Z28" s="94"/>
      <c r="AA28" s="94"/>
      <c r="AB28" s="94"/>
      <c r="AC28" s="94"/>
      <c r="AD28" s="94"/>
      <c r="AE28" s="94"/>
      <c r="AF28" s="23"/>
      <c r="AG28" s="23"/>
      <c r="AH28" s="23"/>
      <c r="AI28" s="23"/>
      <c r="AJ28" s="23"/>
      <c r="AK28" s="23"/>
      <c r="AL28" s="23"/>
      <c r="AM28" s="23"/>
      <c r="AN28" s="23"/>
      <c r="AO28" s="23"/>
      <c r="AP28" s="23"/>
      <c r="AQ28" s="23"/>
      <c r="AR28" s="23"/>
      <c r="AS28" s="23"/>
      <c r="AT28" s="23"/>
      <c r="AU28" s="23"/>
      <c r="AV28" s="23"/>
      <c r="AW28" s="23"/>
      <c r="AX28" s="23"/>
      <c r="AY28" s="23"/>
      <c r="AZ28" s="23"/>
    </row>
    <row r="29" spans="1:60" x14ac:dyDescent="0.5">
      <c r="A29" s="23"/>
      <c r="B29" s="23"/>
      <c r="C29" s="93" t="s">
        <v>85</v>
      </c>
      <c r="D29" s="93"/>
      <c r="E29" s="93"/>
      <c r="F29" s="23"/>
      <c r="G29" s="23"/>
      <c r="H29" s="94"/>
      <c r="I29" s="23"/>
      <c r="J29" s="100">
        <f>IF(J36&lt;INDEX(tippingpoints,MATCH($B15,tippingpointnames,0),1),0,1)</f>
        <v>1</v>
      </c>
      <c r="K29" s="100">
        <f t="shared" ref="K29:AM29" si="3">IF(K36&lt;INDEX(tippingpoints,MATCH($B15,tippingpointnames,0),1),0,1)</f>
        <v>1</v>
      </c>
      <c r="L29" s="100">
        <f t="shared" si="3"/>
        <v>1</v>
      </c>
      <c r="M29" s="100">
        <f t="shared" si="3"/>
        <v>1</v>
      </c>
      <c r="N29" s="100">
        <f t="shared" si="3"/>
        <v>1</v>
      </c>
      <c r="O29" s="100">
        <f t="shared" si="3"/>
        <v>1</v>
      </c>
      <c r="P29" s="100">
        <f t="shared" si="3"/>
        <v>1</v>
      </c>
      <c r="Q29" s="100">
        <f t="shared" si="3"/>
        <v>1</v>
      </c>
      <c r="R29" s="100">
        <f t="shared" si="3"/>
        <v>1</v>
      </c>
      <c r="S29" s="100">
        <f t="shared" si="3"/>
        <v>1</v>
      </c>
      <c r="T29" s="100">
        <f t="shared" si="3"/>
        <v>1</v>
      </c>
      <c r="U29" s="100">
        <f t="shared" si="3"/>
        <v>1</v>
      </c>
      <c r="V29" s="100">
        <f t="shared" si="3"/>
        <v>1</v>
      </c>
      <c r="W29" s="100">
        <f t="shared" si="3"/>
        <v>1</v>
      </c>
      <c r="X29" s="100">
        <f t="shared" si="3"/>
        <v>1</v>
      </c>
      <c r="Y29" s="100">
        <f t="shared" si="3"/>
        <v>1</v>
      </c>
      <c r="Z29" s="100">
        <f t="shared" si="3"/>
        <v>1</v>
      </c>
      <c r="AA29" s="100">
        <f t="shared" si="3"/>
        <v>1</v>
      </c>
      <c r="AB29" s="100">
        <f t="shared" si="3"/>
        <v>1</v>
      </c>
      <c r="AC29" s="100">
        <f t="shared" si="3"/>
        <v>1</v>
      </c>
      <c r="AD29" s="100">
        <f t="shared" si="3"/>
        <v>1</v>
      </c>
      <c r="AE29" s="100">
        <f t="shared" si="3"/>
        <v>1</v>
      </c>
      <c r="AF29" s="100">
        <f t="shared" si="3"/>
        <v>1</v>
      </c>
      <c r="AG29" s="100">
        <f t="shared" si="3"/>
        <v>1</v>
      </c>
      <c r="AH29" s="100">
        <f t="shared" si="3"/>
        <v>1</v>
      </c>
      <c r="AI29" s="100">
        <f t="shared" si="3"/>
        <v>1</v>
      </c>
      <c r="AJ29" s="100">
        <f t="shared" si="3"/>
        <v>1</v>
      </c>
      <c r="AK29" s="100">
        <f t="shared" si="3"/>
        <v>1</v>
      </c>
      <c r="AL29" s="100">
        <f t="shared" si="3"/>
        <v>1</v>
      </c>
      <c r="AM29" s="100">
        <f t="shared" si="3"/>
        <v>1</v>
      </c>
      <c r="AN29" s="23"/>
      <c r="AO29" s="23"/>
      <c r="AP29" s="23"/>
      <c r="AQ29" s="23"/>
      <c r="AR29" s="23"/>
      <c r="AS29" s="23"/>
      <c r="AT29" s="23"/>
      <c r="AU29" s="23"/>
      <c r="AV29" s="23"/>
      <c r="AW29" s="23"/>
      <c r="AX29" s="23"/>
      <c r="AY29" s="23"/>
      <c r="AZ29" s="23"/>
    </row>
    <row r="30" spans="1:60" x14ac:dyDescent="0.5">
      <c r="A30" s="23"/>
      <c r="B30" s="23"/>
      <c r="C30" s="93" t="s">
        <v>86</v>
      </c>
      <c r="D30" s="93"/>
      <c r="E30" s="93"/>
      <c r="F30" s="23"/>
      <c r="G30" s="23"/>
      <c r="H30" s="94"/>
      <c r="I30" s="23"/>
      <c r="J30" s="102">
        <f>IF(SUM($J29:J29)=0,0,1)</f>
        <v>1</v>
      </c>
      <c r="K30" s="102">
        <f>IF(SUM($J29:K29)=0,0,1)</f>
        <v>1</v>
      </c>
      <c r="L30" s="102">
        <f>IF(SUM($J29:L29)=0,0,1)</f>
        <v>1</v>
      </c>
      <c r="M30" s="102">
        <f>IF(SUM($J29:M29)=0,0,1)</f>
        <v>1</v>
      </c>
      <c r="N30" s="102">
        <f>IF(SUM($J29:N29)=0,0,1)</f>
        <v>1</v>
      </c>
      <c r="O30" s="102">
        <f>IF(SUM($J29:O29)=0,0,1)</f>
        <v>1</v>
      </c>
      <c r="P30" s="102">
        <f>IF(SUM($J29:P29)=0,0,1)</f>
        <v>1</v>
      </c>
      <c r="Q30" s="102">
        <f>IF(SUM($J29:Q29)=0,0,1)</f>
        <v>1</v>
      </c>
      <c r="R30" s="102">
        <f>IF(SUM($J29:R29)=0,0,1)</f>
        <v>1</v>
      </c>
      <c r="S30" s="102">
        <f>IF(SUM($J29:S29)=0,0,1)</f>
        <v>1</v>
      </c>
      <c r="T30" s="102">
        <f>IF(SUM($J29:T29)=0,0,1)</f>
        <v>1</v>
      </c>
      <c r="U30" s="102">
        <f>IF(SUM($J29:U29)=0,0,1)</f>
        <v>1</v>
      </c>
      <c r="V30" s="102">
        <f>IF(SUM($J29:V29)=0,0,1)</f>
        <v>1</v>
      </c>
      <c r="W30" s="102">
        <f>IF(SUM($J29:W29)=0,0,1)</f>
        <v>1</v>
      </c>
      <c r="X30" s="102">
        <f>IF(SUM($J29:X29)=0,0,1)</f>
        <v>1</v>
      </c>
      <c r="Y30" s="102">
        <f>IF(SUM($J29:Y29)=0,0,1)</f>
        <v>1</v>
      </c>
      <c r="Z30" s="102">
        <f>IF(SUM($J29:Z29)=0,0,1)</f>
        <v>1</v>
      </c>
      <c r="AA30" s="102">
        <f>IF(SUM($J29:AA29)=0,0,1)</f>
        <v>1</v>
      </c>
      <c r="AB30" s="102">
        <f>IF(SUM($J29:AB29)=0,0,1)</f>
        <v>1</v>
      </c>
      <c r="AC30" s="102">
        <f>IF(SUM($J29:AC29)=0,0,1)</f>
        <v>1</v>
      </c>
      <c r="AD30" s="102">
        <f>IF(SUM($J29:AD29)=0,0,1)</f>
        <v>1</v>
      </c>
      <c r="AE30" s="102">
        <f>IF(SUM($J29:AE29)=0,0,1)</f>
        <v>1</v>
      </c>
      <c r="AF30" s="102">
        <f>IF(SUM($J29:AF29)=0,0,1)</f>
        <v>1</v>
      </c>
      <c r="AG30" s="102">
        <f>IF(SUM($J29:AG29)=0,0,1)</f>
        <v>1</v>
      </c>
      <c r="AH30" s="102">
        <f>IF(SUM($J29:AH29)=0,0,1)</f>
        <v>1</v>
      </c>
      <c r="AI30" s="102">
        <f>IF(SUM($J29:AI29)=0,0,1)</f>
        <v>1</v>
      </c>
      <c r="AJ30" s="102">
        <f>IF(SUM($J29:AJ29)=0,0,1)</f>
        <v>1</v>
      </c>
      <c r="AK30" s="102">
        <f>IF(SUM($J29:AK29)=0,0,1)</f>
        <v>1</v>
      </c>
      <c r="AL30" s="102">
        <f>IF(SUM($J29:AL29)=0,0,1)</f>
        <v>1</v>
      </c>
      <c r="AM30" s="102">
        <f>IF(SUM($J29:AM29)=0,0,1)</f>
        <v>1</v>
      </c>
      <c r="AN30" s="23"/>
      <c r="AO30" s="23"/>
      <c r="AP30" s="23"/>
      <c r="AQ30" s="23"/>
      <c r="AR30" s="23"/>
      <c r="AS30" s="23"/>
      <c r="AT30" s="23"/>
      <c r="AU30" s="23"/>
      <c r="AV30" s="23"/>
      <c r="AW30" s="23"/>
      <c r="AX30" s="23"/>
      <c r="AY30" s="23"/>
      <c r="AZ30" s="23"/>
    </row>
    <row r="31" spans="1:60" x14ac:dyDescent="0.5">
      <c r="A31" s="23"/>
      <c r="B31" s="23"/>
      <c r="C31" s="93" t="s">
        <v>87</v>
      </c>
      <c r="D31" s="93"/>
      <c r="E31" s="93"/>
      <c r="F31" s="23"/>
      <c r="G31" s="23"/>
      <c r="H31" s="94"/>
      <c r="I31" s="23"/>
      <c r="J31" s="102">
        <f>IF($AK30=0,0,IF(AND(J30=0,J29=0),K31-1,0))</f>
        <v>0</v>
      </c>
      <c r="K31" s="102">
        <f t="shared" ref="K31:AM31" si="4">IF($AK30=0,0,IF(AND(K30=0,K29=0),L31-1,0))</f>
        <v>0</v>
      </c>
      <c r="L31" s="102">
        <f t="shared" si="4"/>
        <v>0</v>
      </c>
      <c r="M31" s="102">
        <f t="shared" si="4"/>
        <v>0</v>
      </c>
      <c r="N31" s="102">
        <f t="shared" si="4"/>
        <v>0</v>
      </c>
      <c r="O31" s="102">
        <f t="shared" si="4"/>
        <v>0</v>
      </c>
      <c r="P31" s="102">
        <f t="shared" si="4"/>
        <v>0</v>
      </c>
      <c r="Q31" s="102">
        <f t="shared" si="4"/>
        <v>0</v>
      </c>
      <c r="R31" s="102">
        <f t="shared" si="4"/>
        <v>0</v>
      </c>
      <c r="S31" s="102">
        <f t="shared" si="4"/>
        <v>0</v>
      </c>
      <c r="T31" s="102">
        <f t="shared" si="4"/>
        <v>0</v>
      </c>
      <c r="U31" s="102">
        <f t="shared" si="4"/>
        <v>0</v>
      </c>
      <c r="V31" s="102">
        <f t="shared" si="4"/>
        <v>0</v>
      </c>
      <c r="W31" s="102">
        <f t="shared" si="4"/>
        <v>0</v>
      </c>
      <c r="X31" s="102">
        <f t="shared" si="4"/>
        <v>0</v>
      </c>
      <c r="Y31" s="102">
        <f t="shared" si="4"/>
        <v>0</v>
      </c>
      <c r="Z31" s="102">
        <f t="shared" si="4"/>
        <v>0</v>
      </c>
      <c r="AA31" s="102">
        <f t="shared" si="4"/>
        <v>0</v>
      </c>
      <c r="AB31" s="102">
        <f t="shared" si="4"/>
        <v>0</v>
      </c>
      <c r="AC31" s="102">
        <f t="shared" si="4"/>
        <v>0</v>
      </c>
      <c r="AD31" s="102">
        <f t="shared" si="4"/>
        <v>0</v>
      </c>
      <c r="AE31" s="102">
        <f t="shared" si="4"/>
        <v>0</v>
      </c>
      <c r="AF31" s="102">
        <f t="shared" si="4"/>
        <v>0</v>
      </c>
      <c r="AG31" s="102">
        <f t="shared" si="4"/>
        <v>0</v>
      </c>
      <c r="AH31" s="102">
        <f t="shared" si="4"/>
        <v>0</v>
      </c>
      <c r="AI31" s="102">
        <f t="shared" si="4"/>
        <v>0</v>
      </c>
      <c r="AJ31" s="102">
        <f t="shared" si="4"/>
        <v>0</v>
      </c>
      <c r="AK31" s="102">
        <f t="shared" si="4"/>
        <v>0</v>
      </c>
      <c r="AL31" s="102">
        <f t="shared" si="4"/>
        <v>0</v>
      </c>
      <c r="AM31" s="102">
        <f t="shared" si="4"/>
        <v>0</v>
      </c>
      <c r="AN31" s="23"/>
      <c r="AO31" s="23"/>
      <c r="AP31" s="23"/>
      <c r="AQ31" s="23"/>
      <c r="AR31" s="23"/>
      <c r="AS31" s="23"/>
      <c r="AT31" s="23"/>
      <c r="AU31" s="23"/>
      <c r="AV31" s="23"/>
      <c r="AW31" s="23"/>
      <c r="AX31" s="23"/>
      <c r="AY31" s="23"/>
      <c r="AZ31" s="23"/>
    </row>
    <row r="32" spans="1:60" x14ac:dyDescent="0.5">
      <c r="A32" s="23"/>
      <c r="B32" s="23"/>
      <c r="C32" s="93" t="s">
        <v>88</v>
      </c>
      <c r="D32" s="93"/>
      <c r="E32" s="93"/>
      <c r="F32" s="101"/>
      <c r="G32" s="93"/>
      <c r="H32" s="94"/>
      <c r="I32" s="94"/>
      <c r="J32" s="102">
        <f t="shared" ref="J32:AM32" si="5">IF(ABS(J31)=INDEX(leadtimes,MATCH($B15,assetnames,0),1),1,0)</f>
        <v>1</v>
      </c>
      <c r="K32" s="102">
        <f t="shared" si="5"/>
        <v>1</v>
      </c>
      <c r="L32" s="102">
        <f t="shared" si="5"/>
        <v>1</v>
      </c>
      <c r="M32" s="102">
        <f t="shared" si="5"/>
        <v>1</v>
      </c>
      <c r="N32" s="102">
        <f t="shared" si="5"/>
        <v>1</v>
      </c>
      <c r="O32" s="102">
        <f t="shared" si="5"/>
        <v>1</v>
      </c>
      <c r="P32" s="102">
        <f t="shared" si="5"/>
        <v>1</v>
      </c>
      <c r="Q32" s="102">
        <f t="shared" si="5"/>
        <v>1</v>
      </c>
      <c r="R32" s="102">
        <f t="shared" si="5"/>
        <v>1</v>
      </c>
      <c r="S32" s="102">
        <f t="shared" si="5"/>
        <v>1</v>
      </c>
      <c r="T32" s="102">
        <f t="shared" si="5"/>
        <v>1</v>
      </c>
      <c r="U32" s="102">
        <f t="shared" si="5"/>
        <v>1</v>
      </c>
      <c r="V32" s="102">
        <f t="shared" si="5"/>
        <v>1</v>
      </c>
      <c r="W32" s="102">
        <f t="shared" si="5"/>
        <v>1</v>
      </c>
      <c r="X32" s="102">
        <f t="shared" si="5"/>
        <v>1</v>
      </c>
      <c r="Y32" s="102">
        <f t="shared" si="5"/>
        <v>1</v>
      </c>
      <c r="Z32" s="102">
        <f t="shared" si="5"/>
        <v>1</v>
      </c>
      <c r="AA32" s="102">
        <f t="shared" si="5"/>
        <v>1</v>
      </c>
      <c r="AB32" s="102">
        <f t="shared" si="5"/>
        <v>1</v>
      </c>
      <c r="AC32" s="102">
        <f t="shared" si="5"/>
        <v>1</v>
      </c>
      <c r="AD32" s="102">
        <f t="shared" si="5"/>
        <v>1</v>
      </c>
      <c r="AE32" s="102">
        <f t="shared" si="5"/>
        <v>1</v>
      </c>
      <c r="AF32" s="102">
        <f t="shared" si="5"/>
        <v>1</v>
      </c>
      <c r="AG32" s="102">
        <f t="shared" si="5"/>
        <v>1</v>
      </c>
      <c r="AH32" s="102">
        <f t="shared" si="5"/>
        <v>1</v>
      </c>
      <c r="AI32" s="102">
        <f t="shared" si="5"/>
        <v>1</v>
      </c>
      <c r="AJ32" s="102">
        <f t="shared" si="5"/>
        <v>1</v>
      </c>
      <c r="AK32" s="102">
        <f t="shared" si="5"/>
        <v>1</v>
      </c>
      <c r="AL32" s="102">
        <f t="shared" si="5"/>
        <v>1</v>
      </c>
      <c r="AM32" s="102">
        <f t="shared" si="5"/>
        <v>1</v>
      </c>
      <c r="AN32" s="102"/>
      <c r="AO32" s="102"/>
      <c r="AP32" s="102"/>
      <c r="AQ32" s="102"/>
      <c r="AR32" s="102"/>
      <c r="AS32" s="102"/>
      <c r="AT32" s="102"/>
      <c r="AU32" s="102"/>
      <c r="AV32" s="102"/>
      <c r="AW32" s="102"/>
      <c r="AX32" s="102"/>
      <c r="AY32" s="102"/>
      <c r="AZ32" s="102"/>
      <c r="BA32" s="102"/>
      <c r="BB32" s="102"/>
      <c r="BC32" s="102"/>
      <c r="BD32" s="102"/>
      <c r="BE32" s="95"/>
      <c r="BF32" s="95"/>
      <c r="BG32" s="95"/>
      <c r="BH32" s="95"/>
    </row>
    <row r="33" spans="1:60" x14ac:dyDescent="0.5">
      <c r="A33" s="23"/>
      <c r="B33" s="23"/>
      <c r="C33" s="93" t="s">
        <v>89</v>
      </c>
      <c r="D33" s="93"/>
      <c r="E33" s="93"/>
      <c r="F33" s="101"/>
      <c r="G33" s="93"/>
      <c r="H33" s="94"/>
      <c r="I33" s="94"/>
      <c r="J33" s="102">
        <f>IF(SUM($J32:J32)=1,1,0)+I33</f>
        <v>1</v>
      </c>
      <c r="K33" s="102">
        <f>IF(SUM($J32:K32)=1,1,0)+J33</f>
        <v>1</v>
      </c>
      <c r="L33" s="102">
        <f>IF(SUM($J32:L32)=1,1,0)+K33</f>
        <v>1</v>
      </c>
      <c r="M33" s="102">
        <f>IF(SUM($J32:M32)=1,1,0)+L33</f>
        <v>1</v>
      </c>
      <c r="N33" s="102">
        <f>IF(SUM($J32:N32)=1,1,0)+M33</f>
        <v>1</v>
      </c>
      <c r="O33" s="102">
        <f>IF(SUM($J32:O32)=1,1,0)+N33</f>
        <v>1</v>
      </c>
      <c r="P33" s="102">
        <f>IF(SUM($J32:P32)=1,1,0)+O33</f>
        <v>1</v>
      </c>
      <c r="Q33" s="102">
        <f>IF(SUM($J32:Q32)=1,1,0)+P33</f>
        <v>1</v>
      </c>
      <c r="R33" s="102">
        <f>IF(SUM($J32:R32)=1,1,0)+Q33</f>
        <v>1</v>
      </c>
      <c r="S33" s="102">
        <f>IF(SUM($J32:S32)=1,1,0)+R33</f>
        <v>1</v>
      </c>
      <c r="T33" s="102">
        <f>IF(SUM($J32:T32)=1,1,0)+S33</f>
        <v>1</v>
      </c>
      <c r="U33" s="102">
        <f>IF(SUM($J32:U32)=1,1,0)+T33</f>
        <v>1</v>
      </c>
      <c r="V33" s="102">
        <f>IF(SUM($J32:V32)=1,1,0)+U33</f>
        <v>1</v>
      </c>
      <c r="W33" s="102">
        <f>IF(SUM($J32:W32)=1,1,0)+V33</f>
        <v>1</v>
      </c>
      <c r="X33" s="102">
        <f>IF(SUM($J32:X32)=1,1,0)+W33</f>
        <v>1</v>
      </c>
      <c r="Y33" s="102">
        <f>IF(SUM($J32:Y32)=1,1,0)+X33</f>
        <v>1</v>
      </c>
      <c r="Z33" s="102">
        <f>IF(SUM($J32:Z32)=1,1,0)+Y33</f>
        <v>1</v>
      </c>
      <c r="AA33" s="102">
        <f>IF(SUM($J32:AA32)=1,1,0)+Z33</f>
        <v>1</v>
      </c>
      <c r="AB33" s="102">
        <f>IF(SUM($J32:AB32)=1,1,0)+AA33</f>
        <v>1</v>
      </c>
      <c r="AC33" s="102">
        <f>IF(SUM($J32:AC32)=1,1,0)+AB33</f>
        <v>1</v>
      </c>
      <c r="AD33" s="102">
        <f>IF(SUM($J32:AD32)=1,1,0)+AC33</f>
        <v>1</v>
      </c>
      <c r="AE33" s="102">
        <f>IF(SUM($J32:AE32)=1,1,0)+AD33</f>
        <v>1</v>
      </c>
      <c r="AF33" s="102">
        <f>IF(SUM($J32:AF32)=1,1,0)+AE33</f>
        <v>1</v>
      </c>
      <c r="AG33" s="102">
        <f>IF(SUM($J32:AG32)=1,1,0)+AF33</f>
        <v>1</v>
      </c>
      <c r="AH33" s="102">
        <f>IF(SUM($J32:AH32)=1,1,0)+AG33</f>
        <v>1</v>
      </c>
      <c r="AI33" s="102">
        <f>IF(SUM($J32:AI32)=1,1,0)+AH33</f>
        <v>1</v>
      </c>
      <c r="AJ33" s="102">
        <f>IF(SUM($J32:AJ32)=1,1,0)+AI33</f>
        <v>1</v>
      </c>
      <c r="AK33" s="102">
        <f>IF(SUM($J32:AK32)=1,1,0)+AJ33</f>
        <v>1</v>
      </c>
      <c r="AL33" s="102">
        <f>IF(SUM($J32:AL32)=1,1,0)+AK33</f>
        <v>1</v>
      </c>
      <c r="AM33" s="102">
        <f>IF(SUM($J32:AM32)=1,1,0)+AL33</f>
        <v>1</v>
      </c>
      <c r="AN33" s="102"/>
      <c r="AO33" s="102"/>
      <c r="AP33" s="102"/>
      <c r="AQ33" s="102"/>
      <c r="AR33" s="102"/>
      <c r="AS33" s="102"/>
      <c r="AT33" s="102"/>
      <c r="AU33" s="102"/>
      <c r="AV33" s="102"/>
      <c r="AW33" s="102"/>
      <c r="AX33" s="102"/>
      <c r="AY33" s="102"/>
      <c r="AZ33" s="102"/>
      <c r="BA33" s="102"/>
      <c r="BB33" s="102"/>
      <c r="BC33" s="102"/>
      <c r="BD33" s="102"/>
      <c r="BE33" s="95"/>
      <c r="BF33" s="95"/>
      <c r="BG33" s="95"/>
      <c r="BH33" s="95"/>
    </row>
    <row r="34" spans="1:60" ht="15.4" customHeight="1" x14ac:dyDescent="0.5">
      <c r="A34" s="23"/>
      <c r="B34" s="23"/>
      <c r="C34" s="93" t="s">
        <v>90</v>
      </c>
      <c r="D34" s="94"/>
      <c r="E34" s="94"/>
      <c r="F34" s="99"/>
      <c r="G34" s="94"/>
      <c r="H34" s="94"/>
      <c r="I34" s="94"/>
      <c r="J34" s="100">
        <f>SUM($J29:J29)</f>
        <v>1</v>
      </c>
      <c r="K34" s="100">
        <f>SUM($J29:K29)</f>
        <v>2</v>
      </c>
      <c r="L34" s="100">
        <f>SUM($J29:L29)</f>
        <v>3</v>
      </c>
      <c r="M34" s="100">
        <f>SUM($J29:M29)</f>
        <v>4</v>
      </c>
      <c r="N34" s="100">
        <f>SUM($J29:N29)</f>
        <v>5</v>
      </c>
      <c r="O34" s="100">
        <f>SUM($J29:O29)</f>
        <v>6</v>
      </c>
      <c r="P34" s="100">
        <f>SUM($J29:P29)</f>
        <v>7</v>
      </c>
      <c r="Q34" s="100">
        <f>SUM($J29:Q29)</f>
        <v>8</v>
      </c>
      <c r="R34" s="100">
        <f>SUM($J29:R29)</f>
        <v>9</v>
      </c>
      <c r="S34" s="100">
        <f>SUM($J29:S29)</f>
        <v>10</v>
      </c>
      <c r="T34" s="100">
        <f>SUM($J29:T29)</f>
        <v>11</v>
      </c>
      <c r="U34" s="100">
        <f>SUM($J29:U29)</f>
        <v>12</v>
      </c>
      <c r="V34" s="100">
        <f>SUM($J29:V29)</f>
        <v>13</v>
      </c>
      <c r="W34" s="100">
        <f>SUM($J29:W29)</f>
        <v>14</v>
      </c>
      <c r="X34" s="100">
        <f>SUM($J29:X29)</f>
        <v>15</v>
      </c>
      <c r="Y34" s="100">
        <f>SUM($J29:Y29)</f>
        <v>16</v>
      </c>
      <c r="Z34" s="100">
        <f>SUM($J29:Z29)</f>
        <v>17</v>
      </c>
      <c r="AA34" s="100">
        <f>SUM($J29:AA29)</f>
        <v>18</v>
      </c>
      <c r="AB34" s="100">
        <f>SUM($J29:AB29)</f>
        <v>19</v>
      </c>
      <c r="AC34" s="100">
        <f>SUM($J29:AC29)</f>
        <v>20</v>
      </c>
      <c r="AD34" s="100">
        <f>SUM($J29:AD29)</f>
        <v>21</v>
      </c>
      <c r="AE34" s="100">
        <f>SUM($J29:AE29)</f>
        <v>22</v>
      </c>
      <c r="AF34" s="100">
        <f>SUM($J29:AF29)</f>
        <v>23</v>
      </c>
      <c r="AG34" s="100">
        <f>SUM($J29:AG29)</f>
        <v>24</v>
      </c>
      <c r="AH34" s="100">
        <f>SUM($J29:AH29)</f>
        <v>25</v>
      </c>
      <c r="AI34" s="100">
        <f>SUM($J29:AI29)</f>
        <v>26</v>
      </c>
      <c r="AJ34" s="100">
        <f>SUM($J29:AJ29)</f>
        <v>27</v>
      </c>
      <c r="AK34" s="100">
        <f>SUM($J29:AK29)</f>
        <v>28</v>
      </c>
      <c r="AL34" s="100">
        <f>SUM($J29:AL29)</f>
        <v>29</v>
      </c>
      <c r="AM34" s="100">
        <f>SUM($J29:AM29)</f>
        <v>30</v>
      </c>
      <c r="AN34" s="100"/>
      <c r="AO34" s="100"/>
      <c r="AP34" s="100"/>
      <c r="AQ34" s="100"/>
      <c r="AR34" s="100"/>
      <c r="AS34" s="100"/>
      <c r="AT34" s="100"/>
      <c r="AU34" s="100"/>
      <c r="AV34" s="100"/>
      <c r="AW34" s="100"/>
      <c r="AX34" s="100"/>
      <c r="AY34" s="100"/>
      <c r="AZ34" s="100"/>
      <c r="BA34" s="100"/>
      <c r="BB34" s="100"/>
      <c r="BC34" s="100"/>
      <c r="BD34" s="100"/>
      <c r="BE34" s="100"/>
      <c r="BF34" s="100"/>
      <c r="BG34" s="100"/>
      <c r="BH34" s="100"/>
    </row>
    <row r="35" spans="1:60" x14ac:dyDescent="0.5">
      <c r="A35" s="23"/>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row>
    <row r="36" spans="1:60" x14ac:dyDescent="0.5">
      <c r="A36" s="23"/>
      <c r="B36" s="23"/>
      <c r="C36" s="23" t="s">
        <v>83</v>
      </c>
      <c r="D36" s="23" t="s">
        <v>44</v>
      </c>
      <c r="E36" s="23"/>
      <c r="G36" s="23"/>
      <c r="H36" s="139">
        <f>J36+NPV(discountrate,K36:AK36)</f>
        <v>0</v>
      </c>
      <c r="I36" s="23"/>
      <c r="J36" s="139">
        <f>INDEX(asset1volumes,MATCH($C36,volumesnames,0),MATCH(J$7,years,0))</f>
        <v>0</v>
      </c>
      <c r="K36" s="139">
        <f t="shared" ref="K36:AM36" si="6">INDEX(asset1volumes,MATCH($C36,volumesnames,0),MATCH(K$7,years,0))</f>
        <v>0</v>
      </c>
      <c r="L36" s="139">
        <f t="shared" si="6"/>
        <v>0</v>
      </c>
      <c r="M36" s="139">
        <f t="shared" si="6"/>
        <v>0</v>
      </c>
      <c r="N36" s="139">
        <f t="shared" si="6"/>
        <v>0</v>
      </c>
      <c r="O36" s="139">
        <f t="shared" si="6"/>
        <v>0</v>
      </c>
      <c r="P36" s="139">
        <f t="shared" si="6"/>
        <v>0</v>
      </c>
      <c r="Q36" s="139">
        <f t="shared" si="6"/>
        <v>0</v>
      </c>
      <c r="R36" s="139">
        <f t="shared" si="6"/>
        <v>0</v>
      </c>
      <c r="S36" s="139">
        <f t="shared" si="6"/>
        <v>0</v>
      </c>
      <c r="T36" s="139">
        <f t="shared" si="6"/>
        <v>0</v>
      </c>
      <c r="U36" s="139">
        <f t="shared" si="6"/>
        <v>0</v>
      </c>
      <c r="V36" s="139">
        <f t="shared" si="6"/>
        <v>0</v>
      </c>
      <c r="W36" s="139">
        <f t="shared" si="6"/>
        <v>0</v>
      </c>
      <c r="X36" s="139">
        <f t="shared" si="6"/>
        <v>0</v>
      </c>
      <c r="Y36" s="139">
        <f t="shared" si="6"/>
        <v>0</v>
      </c>
      <c r="Z36" s="139">
        <f t="shared" si="6"/>
        <v>0</v>
      </c>
      <c r="AA36" s="139">
        <f t="shared" si="6"/>
        <v>0</v>
      </c>
      <c r="AB36" s="139">
        <f t="shared" si="6"/>
        <v>0</v>
      </c>
      <c r="AC36" s="139">
        <f t="shared" si="6"/>
        <v>0</v>
      </c>
      <c r="AD36" s="139">
        <f t="shared" si="6"/>
        <v>0</v>
      </c>
      <c r="AE36" s="139">
        <f t="shared" si="6"/>
        <v>0</v>
      </c>
      <c r="AF36" s="139">
        <f t="shared" si="6"/>
        <v>0</v>
      </c>
      <c r="AG36" s="139">
        <f t="shared" si="6"/>
        <v>0</v>
      </c>
      <c r="AH36" s="139">
        <f t="shared" si="6"/>
        <v>0</v>
      </c>
      <c r="AI36" s="139">
        <f t="shared" si="6"/>
        <v>0</v>
      </c>
      <c r="AJ36" s="139">
        <f t="shared" si="6"/>
        <v>0</v>
      </c>
      <c r="AK36" s="139">
        <f t="shared" si="6"/>
        <v>0</v>
      </c>
      <c r="AL36" s="139">
        <f t="shared" si="6"/>
        <v>0</v>
      </c>
      <c r="AM36" s="139">
        <f t="shared" si="6"/>
        <v>0</v>
      </c>
      <c r="AN36" s="23"/>
      <c r="AO36" s="23"/>
      <c r="AP36" s="23"/>
      <c r="AQ36" s="23"/>
      <c r="AR36" s="23"/>
      <c r="AS36" s="23"/>
      <c r="AT36" s="23"/>
      <c r="AU36" s="23"/>
      <c r="AV36" s="23"/>
      <c r="AW36" s="23"/>
      <c r="AX36" s="23"/>
      <c r="AY36" s="23"/>
      <c r="AZ36" s="23"/>
    </row>
    <row r="37" spans="1:60" x14ac:dyDescent="0.5">
      <c r="A37" s="23"/>
      <c r="B37" s="23"/>
      <c r="C37" s="23" t="s">
        <v>91</v>
      </c>
      <c r="D37" s="23" t="s">
        <v>92</v>
      </c>
      <c r="E37" s="23"/>
      <c r="F37" s="99"/>
      <c r="G37" s="23"/>
      <c r="H37" s="23"/>
      <c r="I37" s="23"/>
      <c r="J37" s="139">
        <f>J46</f>
        <v>0</v>
      </c>
      <c r="K37" s="139">
        <f t="shared" ref="K37:AM37" si="7">K46</f>
        <v>0</v>
      </c>
      <c r="L37" s="139">
        <f t="shared" si="7"/>
        <v>0</v>
      </c>
      <c r="M37" s="139">
        <f t="shared" si="7"/>
        <v>0</v>
      </c>
      <c r="N37" s="139">
        <f t="shared" si="7"/>
        <v>0</v>
      </c>
      <c r="O37" s="139">
        <f t="shared" si="7"/>
        <v>0</v>
      </c>
      <c r="P37" s="139">
        <f t="shared" si="7"/>
        <v>0</v>
      </c>
      <c r="Q37" s="139">
        <f t="shared" si="7"/>
        <v>0</v>
      </c>
      <c r="R37" s="139">
        <f t="shared" si="7"/>
        <v>0</v>
      </c>
      <c r="S37" s="139">
        <f t="shared" si="7"/>
        <v>0</v>
      </c>
      <c r="T37" s="139">
        <f t="shared" si="7"/>
        <v>0</v>
      </c>
      <c r="U37" s="139">
        <f t="shared" si="7"/>
        <v>0</v>
      </c>
      <c r="V37" s="139">
        <f t="shared" si="7"/>
        <v>0</v>
      </c>
      <c r="W37" s="139">
        <f t="shared" si="7"/>
        <v>0</v>
      </c>
      <c r="X37" s="139">
        <f t="shared" si="7"/>
        <v>0</v>
      </c>
      <c r="Y37" s="139">
        <f t="shared" si="7"/>
        <v>0</v>
      </c>
      <c r="Z37" s="139">
        <f t="shared" si="7"/>
        <v>0</v>
      </c>
      <c r="AA37" s="139">
        <f t="shared" si="7"/>
        <v>0</v>
      </c>
      <c r="AB37" s="139">
        <f t="shared" si="7"/>
        <v>0</v>
      </c>
      <c r="AC37" s="139">
        <f t="shared" si="7"/>
        <v>0</v>
      </c>
      <c r="AD37" s="139">
        <f t="shared" si="7"/>
        <v>0</v>
      </c>
      <c r="AE37" s="139">
        <f t="shared" si="7"/>
        <v>0</v>
      </c>
      <c r="AF37" s="139">
        <f t="shared" si="7"/>
        <v>0</v>
      </c>
      <c r="AG37" s="139">
        <f t="shared" si="7"/>
        <v>0</v>
      </c>
      <c r="AH37" s="139">
        <f t="shared" si="7"/>
        <v>0</v>
      </c>
      <c r="AI37" s="139">
        <f t="shared" si="7"/>
        <v>0</v>
      </c>
      <c r="AJ37" s="139">
        <f t="shared" si="7"/>
        <v>0</v>
      </c>
      <c r="AK37" s="139">
        <f t="shared" si="7"/>
        <v>0</v>
      </c>
      <c r="AL37" s="139">
        <f t="shared" si="7"/>
        <v>0</v>
      </c>
      <c r="AM37" s="139">
        <f t="shared" si="7"/>
        <v>0</v>
      </c>
      <c r="AN37" s="23"/>
      <c r="AO37" s="23"/>
      <c r="AP37" s="23"/>
      <c r="AQ37" s="23"/>
      <c r="AR37" s="23"/>
      <c r="AS37" s="23"/>
      <c r="AT37" s="23"/>
      <c r="AU37" s="23"/>
      <c r="AV37" s="23"/>
      <c r="AW37" s="23"/>
      <c r="AX37" s="23"/>
      <c r="AY37" s="23"/>
      <c r="AZ37" s="23"/>
    </row>
    <row r="38" spans="1:60" x14ac:dyDescent="0.5">
      <c r="A38" s="23"/>
      <c r="B38" s="23"/>
      <c r="C38" s="23" t="s">
        <v>93</v>
      </c>
      <c r="D38" s="23" t="s">
        <v>94</v>
      </c>
      <c r="E38" s="23"/>
      <c r="F38" s="99" t="s">
        <v>95</v>
      </c>
      <c r="G38" s="23"/>
      <c r="H38" s="23"/>
      <c r="I38" s="23"/>
      <c r="J38" s="138" cm="1">
        <f t="array" ref="J38">IF(J33=0,0,INDEX(capex,MATCH($B15,assetnames,0),J33))</f>
        <v>0</v>
      </c>
      <c r="K38" s="138" cm="1">
        <f t="array" ref="K38">IF(K33=0,0,INDEX(capex,MATCH($B15,assetnames,0),K33))</f>
        <v>0</v>
      </c>
      <c r="L38" s="138" cm="1">
        <f t="array" ref="L38">IF(L33=0,0,INDEX(capex,MATCH($B15,assetnames,0),L33))</f>
        <v>0</v>
      </c>
      <c r="M38" s="138" cm="1">
        <f t="array" ref="M38">IF(M33=0,0,INDEX(capex,MATCH($B15,assetnames,0),M33))</f>
        <v>0</v>
      </c>
      <c r="N38" s="138" cm="1">
        <f t="array" ref="N38">IF(N33=0,0,INDEX(capex,MATCH($B15,assetnames,0),N33))</f>
        <v>0</v>
      </c>
      <c r="O38" s="138" cm="1">
        <f t="array" ref="O38">IF(O33=0,0,INDEX(capex,MATCH($B15,assetnames,0),O33))</f>
        <v>0</v>
      </c>
      <c r="P38" s="138" cm="1">
        <f t="array" ref="P38">IF(P33=0,0,INDEX(capex,MATCH($B15,assetnames,0),P33))</f>
        <v>0</v>
      </c>
      <c r="Q38" s="138" cm="1">
        <f t="array" ref="Q38">IF(Q33=0,0,INDEX(capex,MATCH($B15,assetnames,0),Q33))</f>
        <v>0</v>
      </c>
      <c r="R38" s="138" cm="1">
        <f t="array" ref="R38">IF(R33=0,0,INDEX(capex,MATCH($B15,assetnames,0),R33))</f>
        <v>0</v>
      </c>
      <c r="S38" s="138" cm="1">
        <f t="array" ref="S38">IF(S33=0,0,INDEX(capex,MATCH($B15,assetnames,0),S33))</f>
        <v>0</v>
      </c>
      <c r="T38" s="138" cm="1">
        <f t="array" ref="T38">IF(T33=0,0,INDEX(capex,MATCH($B15,assetnames,0),T33))</f>
        <v>0</v>
      </c>
      <c r="U38" s="138" cm="1">
        <f t="array" ref="U38">IF(U33=0,0,INDEX(capex,MATCH($B15,assetnames,0),U33))</f>
        <v>0</v>
      </c>
      <c r="V38" s="138" cm="1">
        <f t="array" ref="V38">IF(V33=0,0,INDEX(capex,MATCH($B15,assetnames,0),V33))</f>
        <v>0</v>
      </c>
      <c r="W38" s="138" cm="1">
        <f t="array" ref="W38">IF(W33=0,0,INDEX(capex,MATCH($B15,assetnames,0),W33))</f>
        <v>0</v>
      </c>
      <c r="X38" s="138" cm="1">
        <f t="array" ref="X38">IF(X33=0,0,INDEX(capex,MATCH($B15,assetnames,0),X33))</f>
        <v>0</v>
      </c>
      <c r="Y38" s="138" cm="1">
        <f t="array" ref="Y38">IF(Y33=0,0,INDEX(capex,MATCH($B15,assetnames,0),Y33))</f>
        <v>0</v>
      </c>
      <c r="Z38" s="138" cm="1">
        <f t="array" ref="Z38">IF(Z33=0,0,INDEX(capex,MATCH($B15,assetnames,0),Z33))</f>
        <v>0</v>
      </c>
      <c r="AA38" s="138" cm="1">
        <f t="array" ref="AA38">IF(AA33=0,0,INDEX(capex,MATCH($B15,assetnames,0),AA33))</f>
        <v>0</v>
      </c>
      <c r="AB38" s="138" cm="1">
        <f t="array" ref="AB38">IF(AB33=0,0,INDEX(capex,MATCH($B15,assetnames,0),AB33))</f>
        <v>0</v>
      </c>
      <c r="AC38" s="138" cm="1">
        <f t="array" ref="AC38">IF(AC33=0,0,INDEX(capex,MATCH($B15,assetnames,0),AC33))</f>
        <v>0</v>
      </c>
      <c r="AD38" s="138" cm="1">
        <f t="array" ref="AD38">IF(AD33=0,0,INDEX(capex,MATCH($B15,assetnames,0),AD33))</f>
        <v>0</v>
      </c>
      <c r="AE38" s="138" cm="1">
        <f t="array" ref="AE38">IF(AE33=0,0,INDEX(capex,MATCH($B15,assetnames,0),AE33))</f>
        <v>0</v>
      </c>
      <c r="AF38" s="138" cm="1">
        <f t="array" ref="AF38">IF(AF33=0,0,INDEX(capex,MATCH($B15,assetnames,0),AF33))</f>
        <v>0</v>
      </c>
      <c r="AG38" s="138" cm="1">
        <f t="array" ref="AG38">IF(AG33=0,0,INDEX(capex,MATCH($B15,assetnames,0),AG33))</f>
        <v>0</v>
      </c>
      <c r="AH38" s="138" cm="1">
        <f t="array" ref="AH38">IF(AH33=0,0,INDEX(capex,MATCH($B15,assetnames,0),AH33))</f>
        <v>0</v>
      </c>
      <c r="AI38" s="138" cm="1">
        <f t="array" ref="AI38">IF(AI33=0,0,INDEX(capex,MATCH($B15,assetnames,0),AI33))</f>
        <v>0</v>
      </c>
      <c r="AJ38" s="138" cm="1">
        <f t="array" ref="AJ38">IF(AJ33=0,0,INDEX(capex,MATCH($B15,assetnames,0),AJ33))</f>
        <v>0</v>
      </c>
      <c r="AK38" s="138" cm="1">
        <f t="array" ref="AK38">IF(AK33=0,0,INDEX(capex,MATCH($B15,assetnames,0),AK33))</f>
        <v>0</v>
      </c>
      <c r="AL38" s="138" cm="1">
        <f t="array" ref="AL38">IF(AL33=0,0,INDEX(capex,MATCH($B15,assetnames,0),AL33))</f>
        <v>0</v>
      </c>
      <c r="AM38" s="138" cm="1">
        <f t="array" ref="AM38">IF(AM33=0,0,INDEX(capex,MATCH($B15,assetnames,0),AM33))</f>
        <v>0</v>
      </c>
      <c r="AN38" s="23"/>
      <c r="AO38" s="23"/>
      <c r="AP38" s="23"/>
      <c r="AQ38" s="23"/>
      <c r="AR38" s="23"/>
      <c r="AS38" s="23"/>
      <c r="AT38" s="23"/>
      <c r="AU38" s="23"/>
      <c r="AV38" s="23"/>
      <c r="AW38" s="23"/>
      <c r="AX38" s="23"/>
      <c r="AY38" s="23"/>
      <c r="AZ38" s="23"/>
    </row>
    <row r="39" spans="1:60" x14ac:dyDescent="0.5">
      <c r="A39" s="23"/>
      <c r="B39" s="23"/>
      <c r="C39" s="23" t="s">
        <v>96</v>
      </c>
      <c r="D39" s="23" t="s">
        <v>94</v>
      </c>
      <c r="E39" s="23"/>
      <c r="F39" s="127" t="str">
        <f>IF(H40=0,"",INDEX($J$7:$AM$7,1,MATCH(1,$J32:$AM32,0)))</f>
        <v/>
      </c>
      <c r="G39" s="23"/>
      <c r="H39" s="23"/>
      <c r="I39" s="23"/>
      <c r="J39" s="138">
        <f>IF(J29=1,INDEX(opex,MATCH($B15,assetnames,0),J34),0)</f>
        <v>0</v>
      </c>
      <c r="K39" s="138">
        <f t="shared" ref="K39:AM39" si="8">IF(K29=1,INDEX(opex,MATCH($B15,assetnames,0),K34),0)</f>
        <v>0</v>
      </c>
      <c r="L39" s="138">
        <f t="shared" si="8"/>
        <v>0</v>
      </c>
      <c r="M39" s="138">
        <f t="shared" si="8"/>
        <v>0</v>
      </c>
      <c r="N39" s="138">
        <f t="shared" si="8"/>
        <v>0</v>
      </c>
      <c r="O39" s="138">
        <f t="shared" si="8"/>
        <v>0</v>
      </c>
      <c r="P39" s="138">
        <f t="shared" si="8"/>
        <v>0</v>
      </c>
      <c r="Q39" s="138">
        <f t="shared" si="8"/>
        <v>0</v>
      </c>
      <c r="R39" s="138">
        <f t="shared" si="8"/>
        <v>0</v>
      </c>
      <c r="S39" s="138">
        <f t="shared" si="8"/>
        <v>0</v>
      </c>
      <c r="T39" s="138">
        <f t="shared" si="8"/>
        <v>0</v>
      </c>
      <c r="U39" s="138">
        <f t="shared" si="8"/>
        <v>0</v>
      </c>
      <c r="V39" s="138">
        <f t="shared" si="8"/>
        <v>0</v>
      </c>
      <c r="W39" s="138">
        <f t="shared" si="8"/>
        <v>0</v>
      </c>
      <c r="X39" s="138">
        <f t="shared" si="8"/>
        <v>0</v>
      </c>
      <c r="Y39" s="138">
        <f t="shared" si="8"/>
        <v>0</v>
      </c>
      <c r="Z39" s="138">
        <f t="shared" si="8"/>
        <v>0</v>
      </c>
      <c r="AA39" s="138">
        <f t="shared" si="8"/>
        <v>0</v>
      </c>
      <c r="AB39" s="138">
        <f t="shared" si="8"/>
        <v>0</v>
      </c>
      <c r="AC39" s="138">
        <f t="shared" si="8"/>
        <v>0</v>
      </c>
      <c r="AD39" s="138">
        <f t="shared" si="8"/>
        <v>0</v>
      </c>
      <c r="AE39" s="138">
        <f t="shared" si="8"/>
        <v>0</v>
      </c>
      <c r="AF39" s="138">
        <f t="shared" si="8"/>
        <v>0</v>
      </c>
      <c r="AG39" s="138">
        <f t="shared" si="8"/>
        <v>0</v>
      </c>
      <c r="AH39" s="138">
        <f t="shared" si="8"/>
        <v>0</v>
      </c>
      <c r="AI39" s="138">
        <f t="shared" si="8"/>
        <v>0</v>
      </c>
      <c r="AJ39" s="138">
        <f t="shared" si="8"/>
        <v>0</v>
      </c>
      <c r="AK39" s="138">
        <f t="shared" si="8"/>
        <v>0</v>
      </c>
      <c r="AL39" s="138">
        <f t="shared" si="8"/>
        <v>0</v>
      </c>
      <c r="AM39" s="138">
        <f t="shared" si="8"/>
        <v>0</v>
      </c>
      <c r="AN39" s="23"/>
      <c r="AO39" s="23"/>
      <c r="AP39" s="23"/>
      <c r="AQ39" s="23"/>
      <c r="AR39" s="23"/>
      <c r="AS39" s="23"/>
      <c r="AT39" s="23"/>
      <c r="AU39" s="23"/>
      <c r="AV39" s="23"/>
      <c r="AW39" s="23"/>
      <c r="AX39" s="23"/>
      <c r="AY39" s="23"/>
      <c r="AZ39" s="23"/>
    </row>
    <row r="40" spans="1:60" s="96" customFormat="1" x14ac:dyDescent="0.5">
      <c r="A40" s="24"/>
      <c r="B40" s="24"/>
      <c r="C40" s="24" t="s">
        <v>97</v>
      </c>
      <c r="D40" s="24" t="s">
        <v>94</v>
      </c>
      <c r="E40" s="24"/>
      <c r="F40" s="24"/>
      <c r="G40" s="24"/>
      <c r="H40" s="139">
        <f>J40+NPV(discountrate,K40:AK40)</f>
        <v>0</v>
      </c>
      <c r="I40" s="24"/>
      <c r="J40" s="139">
        <f>SUM(J37:J39)</f>
        <v>0</v>
      </c>
      <c r="K40" s="139">
        <f t="shared" ref="K40:AM40" si="9">SUM(K37:K39)</f>
        <v>0</v>
      </c>
      <c r="L40" s="139">
        <f t="shared" si="9"/>
        <v>0</v>
      </c>
      <c r="M40" s="139">
        <f t="shared" si="9"/>
        <v>0</v>
      </c>
      <c r="N40" s="139">
        <f t="shared" si="9"/>
        <v>0</v>
      </c>
      <c r="O40" s="139">
        <f t="shared" si="9"/>
        <v>0</v>
      </c>
      <c r="P40" s="139">
        <f t="shared" si="9"/>
        <v>0</v>
      </c>
      <c r="Q40" s="139">
        <f t="shared" si="9"/>
        <v>0</v>
      </c>
      <c r="R40" s="139">
        <f t="shared" si="9"/>
        <v>0</v>
      </c>
      <c r="S40" s="139">
        <f t="shared" si="9"/>
        <v>0</v>
      </c>
      <c r="T40" s="139">
        <f t="shared" si="9"/>
        <v>0</v>
      </c>
      <c r="U40" s="139">
        <f t="shared" si="9"/>
        <v>0</v>
      </c>
      <c r="V40" s="139">
        <f t="shared" si="9"/>
        <v>0</v>
      </c>
      <c r="W40" s="139">
        <f t="shared" si="9"/>
        <v>0</v>
      </c>
      <c r="X40" s="139">
        <f t="shared" si="9"/>
        <v>0</v>
      </c>
      <c r="Y40" s="139">
        <f t="shared" si="9"/>
        <v>0</v>
      </c>
      <c r="Z40" s="139">
        <f t="shared" si="9"/>
        <v>0</v>
      </c>
      <c r="AA40" s="139">
        <f t="shared" si="9"/>
        <v>0</v>
      </c>
      <c r="AB40" s="139">
        <f t="shared" si="9"/>
        <v>0</v>
      </c>
      <c r="AC40" s="139">
        <f t="shared" si="9"/>
        <v>0</v>
      </c>
      <c r="AD40" s="139">
        <f t="shared" si="9"/>
        <v>0</v>
      </c>
      <c r="AE40" s="139">
        <f t="shared" si="9"/>
        <v>0</v>
      </c>
      <c r="AF40" s="139">
        <f t="shared" si="9"/>
        <v>0</v>
      </c>
      <c r="AG40" s="139">
        <f t="shared" si="9"/>
        <v>0</v>
      </c>
      <c r="AH40" s="139">
        <f t="shared" si="9"/>
        <v>0</v>
      </c>
      <c r="AI40" s="139">
        <f t="shared" si="9"/>
        <v>0</v>
      </c>
      <c r="AJ40" s="139">
        <f t="shared" si="9"/>
        <v>0</v>
      </c>
      <c r="AK40" s="139">
        <f t="shared" si="9"/>
        <v>0</v>
      </c>
      <c r="AL40" s="139">
        <f t="shared" si="9"/>
        <v>0</v>
      </c>
      <c r="AM40" s="139">
        <f t="shared" si="9"/>
        <v>0</v>
      </c>
      <c r="AN40" s="24"/>
      <c r="AO40" s="24"/>
      <c r="AP40" s="24"/>
      <c r="AQ40" s="24"/>
      <c r="AR40" s="24"/>
      <c r="AS40" s="24"/>
      <c r="AT40" s="24"/>
      <c r="AU40" s="24"/>
      <c r="AV40" s="24"/>
      <c r="AW40" s="24"/>
      <c r="AX40" s="24"/>
      <c r="AY40" s="24"/>
      <c r="AZ40" s="24"/>
    </row>
    <row r="41" spans="1:60" s="96" customFormat="1" x14ac:dyDescent="0.5">
      <c r="A41" s="24"/>
      <c r="B41" s="24"/>
      <c r="C41" s="24"/>
      <c r="D41" s="24"/>
      <c r="E41" s="24"/>
      <c r="F41" s="24"/>
      <c r="G41" s="24"/>
      <c r="H41" s="134"/>
      <c r="I41" s="24"/>
      <c r="J41" s="134"/>
      <c r="K41" s="134"/>
      <c r="L41" s="134"/>
      <c r="M41" s="134"/>
      <c r="N41" s="134"/>
      <c r="O41" s="134"/>
      <c r="P41" s="134"/>
      <c r="Q41" s="13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24"/>
      <c r="AO41" s="24"/>
      <c r="AP41" s="24"/>
      <c r="AQ41" s="24"/>
      <c r="AR41" s="24"/>
      <c r="AS41" s="24"/>
      <c r="AT41" s="24"/>
      <c r="AU41" s="24"/>
      <c r="AV41" s="24"/>
      <c r="AW41" s="24"/>
      <c r="AX41" s="24"/>
      <c r="AY41" s="24"/>
      <c r="AZ41" s="24"/>
    </row>
    <row r="42" spans="1:60" s="96" customFormat="1" x14ac:dyDescent="0.5">
      <c r="A42" s="24"/>
      <c r="B42" s="24"/>
      <c r="C42" s="24" t="s">
        <v>91</v>
      </c>
      <c r="D42" s="24"/>
      <c r="E42" s="24"/>
      <c r="F42" s="24"/>
      <c r="G42" s="24"/>
      <c r="H42" s="134"/>
      <c r="I42" s="2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24"/>
      <c r="AO42" s="24"/>
      <c r="AP42" s="24"/>
      <c r="AQ42" s="24"/>
      <c r="AR42" s="24"/>
      <c r="AS42" s="24"/>
      <c r="AT42" s="24"/>
      <c r="AU42" s="24"/>
      <c r="AV42" s="24"/>
      <c r="AW42" s="24"/>
      <c r="AX42" s="24"/>
      <c r="AY42" s="24"/>
      <c r="AZ42" s="24"/>
    </row>
    <row r="43" spans="1:60" s="96" customFormat="1" x14ac:dyDescent="0.5">
      <c r="A43" s="24"/>
      <c r="B43" s="24"/>
      <c r="C43" s="24"/>
      <c r="D43" s="24"/>
      <c r="E43" s="24"/>
      <c r="F43" s="24"/>
      <c r="G43" s="24"/>
      <c r="H43" s="134"/>
      <c r="I43" s="2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c r="AH43" s="134"/>
      <c r="AI43" s="134"/>
      <c r="AJ43" s="134"/>
      <c r="AK43" s="134"/>
      <c r="AL43" s="134"/>
      <c r="AM43" s="134"/>
      <c r="AN43" s="24"/>
      <c r="AO43" s="24"/>
      <c r="AP43" s="24"/>
      <c r="AQ43" s="24"/>
      <c r="AR43" s="24"/>
      <c r="AS43" s="24"/>
      <c r="AT43" s="24"/>
      <c r="AU43" s="24"/>
      <c r="AV43" s="24"/>
      <c r="AW43" s="24"/>
      <c r="AX43" s="24"/>
      <c r="AY43" s="24"/>
      <c r="AZ43" s="24"/>
    </row>
    <row r="44" spans="1:60" x14ac:dyDescent="0.5">
      <c r="A44" s="23"/>
      <c r="B44" s="23"/>
      <c r="C44" s="23" t="s">
        <v>83</v>
      </c>
      <c r="D44" s="23" t="s">
        <v>40</v>
      </c>
      <c r="E44" s="23"/>
      <c r="F44" s="23"/>
      <c r="G44" s="23"/>
      <c r="H44" s="134"/>
      <c r="I44" s="23"/>
      <c r="J44" s="139">
        <f>INDEX(asset1volumes,MATCH($C44,volumesnames,),MATCH(J$7,years,0))</f>
        <v>0</v>
      </c>
      <c r="K44" s="139">
        <f t="shared" ref="K44:AM44" si="10">INDEX(asset1volumes,MATCH($C44,volumesnames,),MATCH(K$7,years,0))</f>
        <v>0</v>
      </c>
      <c r="L44" s="139">
        <f t="shared" si="10"/>
        <v>0</v>
      </c>
      <c r="M44" s="139">
        <f t="shared" si="10"/>
        <v>0</v>
      </c>
      <c r="N44" s="139">
        <f t="shared" si="10"/>
        <v>0</v>
      </c>
      <c r="O44" s="139">
        <f t="shared" si="10"/>
        <v>0</v>
      </c>
      <c r="P44" s="139">
        <f t="shared" si="10"/>
        <v>0</v>
      </c>
      <c r="Q44" s="139">
        <f t="shared" si="10"/>
        <v>0</v>
      </c>
      <c r="R44" s="139">
        <f t="shared" si="10"/>
        <v>0</v>
      </c>
      <c r="S44" s="139">
        <f t="shared" si="10"/>
        <v>0</v>
      </c>
      <c r="T44" s="139">
        <f t="shared" si="10"/>
        <v>0</v>
      </c>
      <c r="U44" s="139">
        <f t="shared" si="10"/>
        <v>0</v>
      </c>
      <c r="V44" s="139">
        <f t="shared" si="10"/>
        <v>0</v>
      </c>
      <c r="W44" s="139">
        <f t="shared" si="10"/>
        <v>0</v>
      </c>
      <c r="X44" s="139">
        <f t="shared" si="10"/>
        <v>0</v>
      </c>
      <c r="Y44" s="139">
        <f t="shared" si="10"/>
        <v>0</v>
      </c>
      <c r="Z44" s="139">
        <f t="shared" si="10"/>
        <v>0</v>
      </c>
      <c r="AA44" s="139">
        <f t="shared" si="10"/>
        <v>0</v>
      </c>
      <c r="AB44" s="139">
        <f t="shared" si="10"/>
        <v>0</v>
      </c>
      <c r="AC44" s="139">
        <f t="shared" si="10"/>
        <v>0</v>
      </c>
      <c r="AD44" s="139">
        <f t="shared" si="10"/>
        <v>0</v>
      </c>
      <c r="AE44" s="139">
        <f t="shared" si="10"/>
        <v>0</v>
      </c>
      <c r="AF44" s="139">
        <f t="shared" si="10"/>
        <v>0</v>
      </c>
      <c r="AG44" s="139">
        <f t="shared" si="10"/>
        <v>0</v>
      </c>
      <c r="AH44" s="139">
        <f t="shared" si="10"/>
        <v>0</v>
      </c>
      <c r="AI44" s="139">
        <f t="shared" si="10"/>
        <v>0</v>
      </c>
      <c r="AJ44" s="139">
        <f t="shared" si="10"/>
        <v>0</v>
      </c>
      <c r="AK44" s="139">
        <f t="shared" si="10"/>
        <v>0</v>
      </c>
      <c r="AL44" s="139">
        <f t="shared" si="10"/>
        <v>0</v>
      </c>
      <c r="AM44" s="139">
        <f t="shared" si="10"/>
        <v>0</v>
      </c>
      <c r="AN44" s="23"/>
      <c r="AO44" s="23"/>
      <c r="AP44" s="23"/>
      <c r="AQ44" s="23"/>
      <c r="AR44" s="23"/>
      <c r="AS44" s="23"/>
      <c r="AT44" s="23"/>
      <c r="AU44" s="23"/>
      <c r="AV44" s="23"/>
      <c r="AW44" s="23"/>
      <c r="AX44" s="23"/>
      <c r="AY44" s="23"/>
      <c r="AZ44" s="23"/>
    </row>
    <row r="45" spans="1:60" x14ac:dyDescent="0.5">
      <c r="A45" s="23"/>
      <c r="B45" s="23"/>
      <c r="C45" s="23" t="s">
        <v>98</v>
      </c>
      <c r="D45" s="23" t="s">
        <v>99</v>
      </c>
      <c r="E45" s="23"/>
      <c r="F45" s="23"/>
      <c r="G45" s="23"/>
      <c r="H45" s="134"/>
      <c r="I45" s="23"/>
      <c r="J45" s="139">
        <f>INDEX(asset1existingcost,MATCH(J$7,years,0))</f>
        <v>0</v>
      </c>
      <c r="K45" s="139">
        <f t="shared" ref="K45:AM45" si="11">INDEX(asset1existingcost,MATCH(K$7,years,0))</f>
        <v>0</v>
      </c>
      <c r="L45" s="139">
        <f t="shared" si="11"/>
        <v>0</v>
      </c>
      <c r="M45" s="139">
        <f t="shared" si="11"/>
        <v>0</v>
      </c>
      <c r="N45" s="139">
        <f t="shared" si="11"/>
        <v>0</v>
      </c>
      <c r="O45" s="139">
        <f t="shared" si="11"/>
        <v>0</v>
      </c>
      <c r="P45" s="139">
        <f t="shared" si="11"/>
        <v>0</v>
      </c>
      <c r="Q45" s="139">
        <f t="shared" si="11"/>
        <v>0</v>
      </c>
      <c r="R45" s="139">
        <f t="shared" si="11"/>
        <v>0</v>
      </c>
      <c r="S45" s="139">
        <f t="shared" si="11"/>
        <v>0</v>
      </c>
      <c r="T45" s="139">
        <f t="shared" si="11"/>
        <v>0</v>
      </c>
      <c r="U45" s="139">
        <f t="shared" si="11"/>
        <v>0</v>
      </c>
      <c r="V45" s="139">
        <f t="shared" si="11"/>
        <v>0</v>
      </c>
      <c r="W45" s="139">
        <f t="shared" si="11"/>
        <v>0</v>
      </c>
      <c r="X45" s="139">
        <f t="shared" si="11"/>
        <v>0</v>
      </c>
      <c r="Y45" s="139">
        <f t="shared" si="11"/>
        <v>0</v>
      </c>
      <c r="Z45" s="139">
        <f t="shared" si="11"/>
        <v>0</v>
      </c>
      <c r="AA45" s="139">
        <f t="shared" si="11"/>
        <v>0</v>
      </c>
      <c r="AB45" s="139">
        <f t="shared" si="11"/>
        <v>0</v>
      </c>
      <c r="AC45" s="139">
        <f t="shared" si="11"/>
        <v>0</v>
      </c>
      <c r="AD45" s="139">
        <f t="shared" si="11"/>
        <v>0</v>
      </c>
      <c r="AE45" s="139">
        <f t="shared" si="11"/>
        <v>0</v>
      </c>
      <c r="AF45" s="139">
        <f t="shared" si="11"/>
        <v>0</v>
      </c>
      <c r="AG45" s="139">
        <f t="shared" si="11"/>
        <v>0</v>
      </c>
      <c r="AH45" s="139">
        <f t="shared" si="11"/>
        <v>0</v>
      </c>
      <c r="AI45" s="139">
        <f t="shared" si="11"/>
        <v>0</v>
      </c>
      <c r="AJ45" s="139">
        <f t="shared" si="11"/>
        <v>0</v>
      </c>
      <c r="AK45" s="139">
        <f t="shared" si="11"/>
        <v>0</v>
      </c>
      <c r="AL45" s="139">
        <f t="shared" si="11"/>
        <v>0</v>
      </c>
      <c r="AM45" s="139">
        <f t="shared" si="11"/>
        <v>0</v>
      </c>
      <c r="AN45" s="23"/>
      <c r="AO45" s="23"/>
      <c r="AP45" s="23"/>
      <c r="AQ45" s="23"/>
      <c r="AR45" s="23"/>
      <c r="AS45" s="23"/>
      <c r="AT45" s="23"/>
      <c r="AU45" s="23"/>
      <c r="AV45" s="23"/>
      <c r="AW45" s="23"/>
      <c r="AX45" s="23"/>
      <c r="AY45" s="23"/>
      <c r="AZ45" s="23"/>
    </row>
    <row r="46" spans="1:60" s="96" customFormat="1" x14ac:dyDescent="0.5">
      <c r="A46" s="24"/>
      <c r="B46" s="24"/>
      <c r="C46" s="24" t="s">
        <v>100</v>
      </c>
      <c r="D46" s="24" t="s">
        <v>99</v>
      </c>
      <c r="E46" s="24"/>
      <c r="F46" s="24"/>
      <c r="G46" s="24"/>
      <c r="H46" s="140">
        <f>J46+NPV(discountrate,K46:AM46)</f>
        <v>0</v>
      </c>
      <c r="I46" s="24"/>
      <c r="J46" s="139">
        <f>J44*J45</f>
        <v>0</v>
      </c>
      <c r="K46" s="139">
        <f>K44*K45</f>
        <v>0</v>
      </c>
      <c r="L46" s="139">
        <f t="shared" ref="L46:AM46" si="12">L44*L45</f>
        <v>0</v>
      </c>
      <c r="M46" s="139">
        <f t="shared" si="12"/>
        <v>0</v>
      </c>
      <c r="N46" s="139">
        <f t="shared" si="12"/>
        <v>0</v>
      </c>
      <c r="O46" s="139">
        <f t="shared" si="12"/>
        <v>0</v>
      </c>
      <c r="P46" s="139">
        <f t="shared" si="12"/>
        <v>0</v>
      </c>
      <c r="Q46" s="139">
        <f t="shared" si="12"/>
        <v>0</v>
      </c>
      <c r="R46" s="139">
        <f t="shared" si="12"/>
        <v>0</v>
      </c>
      <c r="S46" s="139">
        <f t="shared" si="12"/>
        <v>0</v>
      </c>
      <c r="T46" s="139">
        <f t="shared" si="12"/>
        <v>0</v>
      </c>
      <c r="U46" s="139">
        <f t="shared" si="12"/>
        <v>0</v>
      </c>
      <c r="V46" s="139">
        <f t="shared" si="12"/>
        <v>0</v>
      </c>
      <c r="W46" s="139">
        <f t="shared" si="12"/>
        <v>0</v>
      </c>
      <c r="X46" s="139">
        <f t="shared" si="12"/>
        <v>0</v>
      </c>
      <c r="Y46" s="139">
        <f t="shared" si="12"/>
        <v>0</v>
      </c>
      <c r="Z46" s="139">
        <f t="shared" si="12"/>
        <v>0</v>
      </c>
      <c r="AA46" s="139">
        <f t="shared" si="12"/>
        <v>0</v>
      </c>
      <c r="AB46" s="139">
        <f t="shared" si="12"/>
        <v>0</v>
      </c>
      <c r="AC46" s="139">
        <f t="shared" si="12"/>
        <v>0</v>
      </c>
      <c r="AD46" s="139">
        <f t="shared" si="12"/>
        <v>0</v>
      </c>
      <c r="AE46" s="139">
        <f t="shared" si="12"/>
        <v>0</v>
      </c>
      <c r="AF46" s="139">
        <f t="shared" si="12"/>
        <v>0</v>
      </c>
      <c r="AG46" s="139">
        <f t="shared" si="12"/>
        <v>0</v>
      </c>
      <c r="AH46" s="139">
        <f t="shared" si="12"/>
        <v>0</v>
      </c>
      <c r="AI46" s="139">
        <f t="shared" si="12"/>
        <v>0</v>
      </c>
      <c r="AJ46" s="139">
        <f t="shared" si="12"/>
        <v>0</v>
      </c>
      <c r="AK46" s="139">
        <f t="shared" si="12"/>
        <v>0</v>
      </c>
      <c r="AL46" s="139">
        <f t="shared" si="12"/>
        <v>0</v>
      </c>
      <c r="AM46" s="139">
        <f t="shared" si="12"/>
        <v>0</v>
      </c>
      <c r="AN46" s="24"/>
      <c r="AO46" s="24"/>
      <c r="AP46" s="24"/>
      <c r="AQ46" s="24"/>
      <c r="AR46" s="24"/>
      <c r="AS46" s="24"/>
      <c r="AT46" s="24"/>
      <c r="AU46" s="24"/>
      <c r="AV46" s="24"/>
      <c r="AW46" s="24"/>
      <c r="AX46" s="24"/>
      <c r="AY46" s="24"/>
      <c r="AZ46" s="24"/>
    </row>
    <row r="47" spans="1:60" x14ac:dyDescent="0.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row>
    <row r="48" spans="1:60" ht="19.5" x14ac:dyDescent="0.55000000000000004">
      <c r="A48" s="23"/>
      <c r="C48" s="92" t="s">
        <v>101</v>
      </c>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row>
    <row r="49" spans="1:60" x14ac:dyDescent="0.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row>
    <row r="50" spans="1:60" x14ac:dyDescent="0.5">
      <c r="A50" s="23"/>
      <c r="B50" s="23"/>
      <c r="C50" s="93" t="s">
        <v>84</v>
      </c>
      <c r="D50" s="94"/>
      <c r="E50" s="94"/>
      <c r="F50" s="23"/>
      <c r="G50" s="23"/>
      <c r="H50" s="94"/>
      <c r="I50" s="23"/>
      <c r="J50" s="94"/>
      <c r="K50" s="94"/>
      <c r="L50" s="94"/>
      <c r="M50" s="94"/>
      <c r="N50" s="94"/>
      <c r="O50" s="94"/>
      <c r="P50" s="94"/>
      <c r="Q50" s="94"/>
      <c r="R50" s="94"/>
      <c r="S50" s="94"/>
      <c r="T50" s="94"/>
      <c r="U50" s="94"/>
      <c r="V50" s="94"/>
      <c r="W50" s="94"/>
      <c r="X50" s="94"/>
      <c r="Y50" s="94"/>
      <c r="Z50" s="94"/>
      <c r="AA50" s="94"/>
      <c r="AB50" s="94"/>
      <c r="AC50" s="94"/>
      <c r="AD50" s="94"/>
      <c r="AE50" s="94"/>
      <c r="AF50" s="23"/>
      <c r="AG50" s="23"/>
      <c r="AH50" s="23"/>
      <c r="AI50" s="23"/>
      <c r="AJ50" s="23"/>
      <c r="AK50" s="23"/>
      <c r="AL50" s="23"/>
      <c r="AM50" s="23"/>
      <c r="AN50" s="23"/>
      <c r="AO50" s="23"/>
      <c r="AP50" s="23"/>
      <c r="AQ50" s="23"/>
      <c r="AR50" s="23"/>
      <c r="AS50" s="23"/>
      <c r="AT50" s="23"/>
      <c r="AU50" s="23"/>
      <c r="AV50" s="23"/>
      <c r="AW50" s="23"/>
      <c r="AX50" s="23"/>
      <c r="AY50" s="23"/>
      <c r="AZ50" s="23"/>
    </row>
    <row r="51" spans="1:60" x14ac:dyDescent="0.5">
      <c r="A51" s="23"/>
      <c r="B51" s="23"/>
      <c r="C51" s="93" t="s">
        <v>85</v>
      </c>
      <c r="D51" s="93"/>
      <c r="E51" s="93"/>
      <c r="F51" s="23"/>
      <c r="G51" s="23"/>
      <c r="H51" s="94"/>
      <c r="I51" s="23"/>
      <c r="J51" s="100">
        <f t="shared" ref="J51:AM51" si="13">IF(J58&lt;INDEX(tippingpoints,MATCH($B15,tippingpointnames,0),1),0,1)</f>
        <v>1</v>
      </c>
      <c r="K51" s="100">
        <f t="shared" si="13"/>
        <v>1</v>
      </c>
      <c r="L51" s="100">
        <f t="shared" si="13"/>
        <v>1</v>
      </c>
      <c r="M51" s="100">
        <f t="shared" si="13"/>
        <v>1</v>
      </c>
      <c r="N51" s="100">
        <f t="shared" si="13"/>
        <v>1</v>
      </c>
      <c r="O51" s="100">
        <f t="shared" si="13"/>
        <v>1</v>
      </c>
      <c r="P51" s="100">
        <f t="shared" si="13"/>
        <v>1</v>
      </c>
      <c r="Q51" s="100">
        <f t="shared" si="13"/>
        <v>1</v>
      </c>
      <c r="R51" s="100">
        <f t="shared" si="13"/>
        <v>1</v>
      </c>
      <c r="S51" s="100">
        <f t="shared" si="13"/>
        <v>1</v>
      </c>
      <c r="T51" s="100">
        <f t="shared" si="13"/>
        <v>1</v>
      </c>
      <c r="U51" s="100">
        <f t="shared" si="13"/>
        <v>1</v>
      </c>
      <c r="V51" s="100">
        <f t="shared" si="13"/>
        <v>1</v>
      </c>
      <c r="W51" s="100">
        <f t="shared" si="13"/>
        <v>1</v>
      </c>
      <c r="X51" s="100">
        <f t="shared" si="13"/>
        <v>1</v>
      </c>
      <c r="Y51" s="100">
        <f t="shared" si="13"/>
        <v>1</v>
      </c>
      <c r="Z51" s="100">
        <f t="shared" si="13"/>
        <v>1</v>
      </c>
      <c r="AA51" s="100">
        <f t="shared" si="13"/>
        <v>1</v>
      </c>
      <c r="AB51" s="100">
        <f t="shared" si="13"/>
        <v>1</v>
      </c>
      <c r="AC51" s="100">
        <f t="shared" si="13"/>
        <v>1</v>
      </c>
      <c r="AD51" s="100">
        <f t="shared" si="13"/>
        <v>1</v>
      </c>
      <c r="AE51" s="100">
        <f t="shared" si="13"/>
        <v>1</v>
      </c>
      <c r="AF51" s="100">
        <f t="shared" si="13"/>
        <v>1</v>
      </c>
      <c r="AG51" s="100">
        <f t="shared" si="13"/>
        <v>1</v>
      </c>
      <c r="AH51" s="100">
        <f t="shared" si="13"/>
        <v>1</v>
      </c>
      <c r="AI51" s="100">
        <f t="shared" si="13"/>
        <v>1</v>
      </c>
      <c r="AJ51" s="100">
        <f t="shared" si="13"/>
        <v>1</v>
      </c>
      <c r="AK51" s="100">
        <f t="shared" si="13"/>
        <v>1</v>
      </c>
      <c r="AL51" s="100">
        <f t="shared" si="13"/>
        <v>1</v>
      </c>
      <c r="AM51" s="100">
        <f t="shared" si="13"/>
        <v>1</v>
      </c>
      <c r="AN51" s="23"/>
      <c r="AO51" s="23"/>
      <c r="AP51" s="23"/>
      <c r="AQ51" s="23"/>
      <c r="AR51" s="23"/>
      <c r="AS51" s="23"/>
      <c r="AT51" s="23"/>
      <c r="AU51" s="23"/>
      <c r="AV51" s="23"/>
      <c r="AW51" s="23"/>
      <c r="AX51" s="23"/>
      <c r="AY51" s="23"/>
      <c r="AZ51" s="23"/>
    </row>
    <row r="52" spans="1:60" x14ac:dyDescent="0.5">
      <c r="A52" s="23"/>
      <c r="B52" s="23"/>
      <c r="C52" s="93" t="s">
        <v>86</v>
      </c>
      <c r="D52" s="93"/>
      <c r="E52" s="93"/>
      <c r="F52" s="23"/>
      <c r="G52" s="23"/>
      <c r="H52" s="94"/>
      <c r="I52" s="23"/>
      <c r="J52" s="102">
        <f>IF(SUM($J51:J51)=0,0,1)</f>
        <v>1</v>
      </c>
      <c r="K52" s="102">
        <f>IF(SUM($J51:K51)=0,0,1)</f>
        <v>1</v>
      </c>
      <c r="L52" s="102">
        <f>IF(SUM($J51:L51)=0,0,1)</f>
        <v>1</v>
      </c>
      <c r="M52" s="102">
        <f>IF(SUM($J51:M51)=0,0,1)</f>
        <v>1</v>
      </c>
      <c r="N52" s="102">
        <f>IF(SUM($J51:N51)=0,0,1)</f>
        <v>1</v>
      </c>
      <c r="O52" s="102">
        <f>IF(SUM($J51:O51)=0,0,1)</f>
        <v>1</v>
      </c>
      <c r="P52" s="102">
        <f>IF(SUM($J51:P51)=0,0,1)</f>
        <v>1</v>
      </c>
      <c r="Q52" s="102">
        <f>IF(SUM($J51:Q51)=0,0,1)</f>
        <v>1</v>
      </c>
      <c r="R52" s="102">
        <f>IF(SUM($J51:R51)=0,0,1)</f>
        <v>1</v>
      </c>
      <c r="S52" s="102">
        <f>IF(SUM($J51:S51)=0,0,1)</f>
        <v>1</v>
      </c>
      <c r="T52" s="102">
        <f>IF(SUM($J51:T51)=0,0,1)</f>
        <v>1</v>
      </c>
      <c r="U52" s="102">
        <f>IF(SUM($J51:U51)=0,0,1)</f>
        <v>1</v>
      </c>
      <c r="V52" s="102">
        <f>IF(SUM($J51:V51)=0,0,1)</f>
        <v>1</v>
      </c>
      <c r="W52" s="102">
        <f>IF(SUM($J51:W51)=0,0,1)</f>
        <v>1</v>
      </c>
      <c r="X52" s="102">
        <f>IF(SUM($J51:X51)=0,0,1)</f>
        <v>1</v>
      </c>
      <c r="Y52" s="102">
        <f>IF(SUM($J51:Y51)=0,0,1)</f>
        <v>1</v>
      </c>
      <c r="Z52" s="102">
        <f>IF(SUM($J51:Z51)=0,0,1)</f>
        <v>1</v>
      </c>
      <c r="AA52" s="102">
        <f>IF(SUM($J51:AA51)=0,0,1)</f>
        <v>1</v>
      </c>
      <c r="AB52" s="102">
        <f>IF(SUM($J51:AB51)=0,0,1)</f>
        <v>1</v>
      </c>
      <c r="AC52" s="102">
        <f>IF(SUM($J51:AC51)=0,0,1)</f>
        <v>1</v>
      </c>
      <c r="AD52" s="102">
        <f>IF(SUM($J51:AD51)=0,0,1)</f>
        <v>1</v>
      </c>
      <c r="AE52" s="102">
        <f>IF(SUM($J51:AE51)=0,0,1)</f>
        <v>1</v>
      </c>
      <c r="AF52" s="102">
        <f>IF(SUM($J51:AF51)=0,0,1)</f>
        <v>1</v>
      </c>
      <c r="AG52" s="102">
        <f>IF(SUM($J51:AG51)=0,0,1)</f>
        <v>1</v>
      </c>
      <c r="AH52" s="102">
        <f>IF(SUM($J51:AH51)=0,0,1)</f>
        <v>1</v>
      </c>
      <c r="AI52" s="102">
        <f>IF(SUM($J51:AI51)=0,0,1)</f>
        <v>1</v>
      </c>
      <c r="AJ52" s="102">
        <f>IF(SUM($J51:AJ51)=0,0,1)</f>
        <v>1</v>
      </c>
      <c r="AK52" s="102">
        <f>IF(SUM($J51:AK51)=0,0,1)</f>
        <v>1</v>
      </c>
      <c r="AL52" s="102">
        <f>IF(SUM($J51:AL51)=0,0,1)</f>
        <v>1</v>
      </c>
      <c r="AM52" s="102">
        <f>IF(SUM($J51:AM51)=0,0,1)</f>
        <v>1</v>
      </c>
      <c r="AN52" s="23"/>
      <c r="AO52" s="23"/>
      <c r="AP52" s="23"/>
      <c r="AQ52" s="23"/>
      <c r="AR52" s="23"/>
      <c r="AS52" s="23"/>
      <c r="AT52" s="23"/>
      <c r="AU52" s="23"/>
      <c r="AV52" s="23"/>
      <c r="AW52" s="23"/>
      <c r="AX52" s="23"/>
      <c r="AY52" s="23"/>
      <c r="AZ52" s="23"/>
    </row>
    <row r="53" spans="1:60" x14ac:dyDescent="0.5">
      <c r="A53" s="23"/>
      <c r="B53" s="23"/>
      <c r="C53" s="93" t="s">
        <v>87</v>
      </c>
      <c r="D53" s="93"/>
      <c r="E53" s="93"/>
      <c r="F53" s="23"/>
      <c r="G53" s="23"/>
      <c r="H53" s="94"/>
      <c r="I53" s="23"/>
      <c r="J53" s="102">
        <f>IF($AK52=0,0,IF(AND(J52=0,J51=0),K53-1,0))</f>
        <v>0</v>
      </c>
      <c r="K53" s="102">
        <f t="shared" ref="K53:AM53" si="14">IF($AK52=0,0,IF(AND(K52=0,K51=0),L53-1,0))</f>
        <v>0</v>
      </c>
      <c r="L53" s="102">
        <f t="shared" si="14"/>
        <v>0</v>
      </c>
      <c r="M53" s="102">
        <f t="shared" si="14"/>
        <v>0</v>
      </c>
      <c r="N53" s="102">
        <f t="shared" si="14"/>
        <v>0</v>
      </c>
      <c r="O53" s="102">
        <f t="shared" si="14"/>
        <v>0</v>
      </c>
      <c r="P53" s="102">
        <f t="shared" si="14"/>
        <v>0</v>
      </c>
      <c r="Q53" s="102">
        <f t="shared" si="14"/>
        <v>0</v>
      </c>
      <c r="R53" s="102">
        <f t="shared" si="14"/>
        <v>0</v>
      </c>
      <c r="S53" s="102">
        <f t="shared" si="14"/>
        <v>0</v>
      </c>
      <c r="T53" s="102">
        <f t="shared" si="14"/>
        <v>0</v>
      </c>
      <c r="U53" s="102">
        <f t="shared" si="14"/>
        <v>0</v>
      </c>
      <c r="V53" s="102">
        <f t="shared" si="14"/>
        <v>0</v>
      </c>
      <c r="W53" s="102">
        <f t="shared" si="14"/>
        <v>0</v>
      </c>
      <c r="X53" s="102">
        <f t="shared" si="14"/>
        <v>0</v>
      </c>
      <c r="Y53" s="102">
        <f t="shared" si="14"/>
        <v>0</v>
      </c>
      <c r="Z53" s="102">
        <f t="shared" si="14"/>
        <v>0</v>
      </c>
      <c r="AA53" s="102">
        <f t="shared" si="14"/>
        <v>0</v>
      </c>
      <c r="AB53" s="102">
        <f t="shared" si="14"/>
        <v>0</v>
      </c>
      <c r="AC53" s="102">
        <f t="shared" si="14"/>
        <v>0</v>
      </c>
      <c r="AD53" s="102">
        <f t="shared" si="14"/>
        <v>0</v>
      </c>
      <c r="AE53" s="102">
        <f t="shared" si="14"/>
        <v>0</v>
      </c>
      <c r="AF53" s="102">
        <f t="shared" si="14"/>
        <v>0</v>
      </c>
      <c r="AG53" s="102">
        <f t="shared" si="14"/>
        <v>0</v>
      </c>
      <c r="AH53" s="102">
        <f t="shared" si="14"/>
        <v>0</v>
      </c>
      <c r="AI53" s="102">
        <f t="shared" si="14"/>
        <v>0</v>
      </c>
      <c r="AJ53" s="102">
        <f t="shared" si="14"/>
        <v>0</v>
      </c>
      <c r="AK53" s="102">
        <f t="shared" si="14"/>
        <v>0</v>
      </c>
      <c r="AL53" s="102">
        <f t="shared" si="14"/>
        <v>0</v>
      </c>
      <c r="AM53" s="102">
        <f t="shared" si="14"/>
        <v>0</v>
      </c>
      <c r="AN53" s="23"/>
      <c r="AO53" s="23"/>
      <c r="AP53" s="23"/>
      <c r="AQ53" s="23"/>
      <c r="AR53" s="23"/>
      <c r="AS53" s="23"/>
      <c r="AT53" s="23"/>
      <c r="AU53" s="23"/>
      <c r="AV53" s="23"/>
      <c r="AW53" s="23"/>
      <c r="AX53" s="23"/>
      <c r="AY53" s="23"/>
      <c r="AZ53" s="23"/>
    </row>
    <row r="54" spans="1:60" x14ac:dyDescent="0.5">
      <c r="A54" s="23"/>
      <c r="B54" s="23"/>
      <c r="C54" s="93" t="s">
        <v>88</v>
      </c>
      <c r="D54" s="93"/>
      <c r="E54" s="93"/>
      <c r="F54" s="101"/>
      <c r="G54" s="93"/>
      <c r="H54" s="94"/>
      <c r="I54" s="94"/>
      <c r="J54" s="102">
        <f t="shared" ref="J54:AM54" si="15">IF(ABS(J53)=INDEX(leadtimes,MATCH($B15,assetnames,0),1),1,0)</f>
        <v>1</v>
      </c>
      <c r="K54" s="102">
        <f t="shared" si="15"/>
        <v>1</v>
      </c>
      <c r="L54" s="102">
        <f t="shared" si="15"/>
        <v>1</v>
      </c>
      <c r="M54" s="102">
        <f t="shared" si="15"/>
        <v>1</v>
      </c>
      <c r="N54" s="102">
        <f t="shared" si="15"/>
        <v>1</v>
      </c>
      <c r="O54" s="102">
        <f t="shared" si="15"/>
        <v>1</v>
      </c>
      <c r="P54" s="102">
        <f t="shared" si="15"/>
        <v>1</v>
      </c>
      <c r="Q54" s="102">
        <f t="shared" si="15"/>
        <v>1</v>
      </c>
      <c r="R54" s="102">
        <f t="shared" si="15"/>
        <v>1</v>
      </c>
      <c r="S54" s="102">
        <f t="shared" si="15"/>
        <v>1</v>
      </c>
      <c r="T54" s="102">
        <f t="shared" si="15"/>
        <v>1</v>
      </c>
      <c r="U54" s="102">
        <f t="shared" si="15"/>
        <v>1</v>
      </c>
      <c r="V54" s="102">
        <f t="shared" si="15"/>
        <v>1</v>
      </c>
      <c r="W54" s="102">
        <f t="shared" si="15"/>
        <v>1</v>
      </c>
      <c r="X54" s="102">
        <f t="shared" si="15"/>
        <v>1</v>
      </c>
      <c r="Y54" s="102">
        <f t="shared" si="15"/>
        <v>1</v>
      </c>
      <c r="Z54" s="102">
        <f t="shared" si="15"/>
        <v>1</v>
      </c>
      <c r="AA54" s="102">
        <f t="shared" si="15"/>
        <v>1</v>
      </c>
      <c r="AB54" s="102">
        <f t="shared" si="15"/>
        <v>1</v>
      </c>
      <c r="AC54" s="102">
        <f t="shared" si="15"/>
        <v>1</v>
      </c>
      <c r="AD54" s="102">
        <f t="shared" si="15"/>
        <v>1</v>
      </c>
      <c r="AE54" s="102">
        <f t="shared" si="15"/>
        <v>1</v>
      </c>
      <c r="AF54" s="102">
        <f t="shared" si="15"/>
        <v>1</v>
      </c>
      <c r="AG54" s="102">
        <f t="shared" si="15"/>
        <v>1</v>
      </c>
      <c r="AH54" s="102">
        <f t="shared" si="15"/>
        <v>1</v>
      </c>
      <c r="AI54" s="102">
        <f t="shared" si="15"/>
        <v>1</v>
      </c>
      <c r="AJ54" s="102">
        <f t="shared" si="15"/>
        <v>1</v>
      </c>
      <c r="AK54" s="102">
        <f t="shared" si="15"/>
        <v>1</v>
      </c>
      <c r="AL54" s="102">
        <f t="shared" si="15"/>
        <v>1</v>
      </c>
      <c r="AM54" s="102">
        <f t="shared" si="15"/>
        <v>1</v>
      </c>
      <c r="AN54" s="102"/>
      <c r="AO54" s="102"/>
      <c r="AP54" s="102"/>
      <c r="AQ54" s="102"/>
      <c r="AR54" s="102"/>
      <c r="AS54" s="102"/>
      <c r="AT54" s="102"/>
      <c r="AU54" s="102"/>
      <c r="AV54" s="102"/>
      <c r="AW54" s="102"/>
      <c r="AX54" s="102"/>
      <c r="AY54" s="102"/>
      <c r="AZ54" s="102"/>
      <c r="BA54" s="102"/>
      <c r="BB54" s="102"/>
      <c r="BC54" s="102"/>
      <c r="BD54" s="102"/>
      <c r="BE54" s="95"/>
      <c r="BF54" s="95"/>
      <c r="BG54" s="95"/>
      <c r="BH54" s="95"/>
    </row>
    <row r="55" spans="1:60" x14ac:dyDescent="0.5">
      <c r="A55" s="23"/>
      <c r="B55" s="23"/>
      <c r="C55" s="93" t="s">
        <v>89</v>
      </c>
      <c r="D55" s="93"/>
      <c r="E55" s="93"/>
      <c r="F55" s="101"/>
      <c r="G55" s="93"/>
      <c r="H55" s="94"/>
      <c r="I55" s="94"/>
      <c r="J55" s="102">
        <f>IF(SUM($J54:J54)=1,1,0)+I55</f>
        <v>1</v>
      </c>
      <c r="K55" s="102">
        <f>IF(SUM($J54:K54)=1,1,0)+J55</f>
        <v>1</v>
      </c>
      <c r="L55" s="102">
        <f>IF(SUM($J54:L54)=1,1,0)+K55</f>
        <v>1</v>
      </c>
      <c r="M55" s="102">
        <f>IF(SUM($J54:M54)=1,1,0)+L55</f>
        <v>1</v>
      </c>
      <c r="N55" s="102">
        <f>IF(SUM($J54:N54)=1,1,0)+M55</f>
        <v>1</v>
      </c>
      <c r="O55" s="102">
        <f>IF(SUM($J54:O54)=1,1,0)+N55</f>
        <v>1</v>
      </c>
      <c r="P55" s="102">
        <f>IF(SUM($J54:P54)=1,1,0)+O55</f>
        <v>1</v>
      </c>
      <c r="Q55" s="102">
        <f>IF(SUM($J54:Q54)=1,1,0)+P55</f>
        <v>1</v>
      </c>
      <c r="R55" s="102">
        <f>IF(SUM($J54:R54)=1,1,0)+Q55</f>
        <v>1</v>
      </c>
      <c r="S55" s="102">
        <f>IF(SUM($J54:S54)=1,1,0)+R55</f>
        <v>1</v>
      </c>
      <c r="T55" s="102">
        <f>IF(SUM($J54:T54)=1,1,0)+S55</f>
        <v>1</v>
      </c>
      <c r="U55" s="102">
        <f>IF(SUM($J54:U54)=1,1,0)+T55</f>
        <v>1</v>
      </c>
      <c r="V55" s="102">
        <f>IF(SUM($J54:V54)=1,1,0)+U55</f>
        <v>1</v>
      </c>
      <c r="W55" s="102">
        <f>IF(SUM($J54:W54)=1,1,0)+V55</f>
        <v>1</v>
      </c>
      <c r="X55" s="102">
        <f>IF(SUM($J54:X54)=1,1,0)+W55</f>
        <v>1</v>
      </c>
      <c r="Y55" s="102">
        <f>IF(SUM($J54:Y54)=1,1,0)+X55</f>
        <v>1</v>
      </c>
      <c r="Z55" s="102">
        <f>IF(SUM($J54:Z54)=1,1,0)+Y55</f>
        <v>1</v>
      </c>
      <c r="AA55" s="102">
        <f>IF(SUM($J54:AA54)=1,1,0)+Z55</f>
        <v>1</v>
      </c>
      <c r="AB55" s="102">
        <f>IF(SUM($J54:AB54)=1,1,0)+AA55</f>
        <v>1</v>
      </c>
      <c r="AC55" s="102">
        <f>IF(SUM($J54:AC54)=1,1,0)+AB55</f>
        <v>1</v>
      </c>
      <c r="AD55" s="102">
        <f>IF(SUM($J54:AD54)=1,1,0)+AC55</f>
        <v>1</v>
      </c>
      <c r="AE55" s="102">
        <f>IF(SUM($J54:AE54)=1,1,0)+AD55</f>
        <v>1</v>
      </c>
      <c r="AF55" s="102">
        <f>IF(SUM($J54:AF54)=1,1,0)+AE55</f>
        <v>1</v>
      </c>
      <c r="AG55" s="102">
        <f>IF(SUM($J54:AG54)=1,1,0)+AF55</f>
        <v>1</v>
      </c>
      <c r="AH55" s="102">
        <f>IF(SUM($J54:AH54)=1,1,0)+AG55</f>
        <v>1</v>
      </c>
      <c r="AI55" s="102">
        <f>IF(SUM($J54:AI54)=1,1,0)+AH55</f>
        <v>1</v>
      </c>
      <c r="AJ55" s="102">
        <f>IF(SUM($J54:AJ54)=1,1,0)+AI55</f>
        <v>1</v>
      </c>
      <c r="AK55" s="102">
        <f>IF(SUM($J54:AK54)=1,1,0)+AJ55</f>
        <v>1</v>
      </c>
      <c r="AL55" s="102">
        <f>IF(SUM($J54:AL54)=1,1,0)+AK55</f>
        <v>1</v>
      </c>
      <c r="AM55" s="102">
        <f>IF(SUM($J54:AM54)=1,1,0)+AL55</f>
        <v>1</v>
      </c>
      <c r="AN55" s="102"/>
      <c r="AO55" s="102"/>
      <c r="AP55" s="102"/>
      <c r="AQ55" s="102"/>
      <c r="AR55" s="102"/>
      <c r="AS55" s="102"/>
      <c r="AT55" s="102"/>
      <c r="AU55" s="102"/>
      <c r="AV55" s="102"/>
      <c r="AW55" s="102"/>
      <c r="AX55" s="102"/>
      <c r="AY55" s="102"/>
      <c r="AZ55" s="102"/>
      <c r="BA55" s="102"/>
      <c r="BB55" s="102"/>
      <c r="BC55" s="102"/>
      <c r="BD55" s="102"/>
      <c r="BE55" s="95"/>
      <c r="BF55" s="95"/>
      <c r="BG55" s="95"/>
      <c r="BH55" s="95"/>
    </row>
    <row r="56" spans="1:60" ht="15.4" customHeight="1" x14ac:dyDescent="0.5">
      <c r="A56" s="23"/>
      <c r="B56" s="23"/>
      <c r="C56" s="93" t="s">
        <v>90</v>
      </c>
      <c r="D56" s="94"/>
      <c r="E56" s="94"/>
      <c r="F56" s="99"/>
      <c r="G56" s="94"/>
      <c r="H56" s="94"/>
      <c r="I56" s="94"/>
      <c r="J56" s="100">
        <f>SUM($J51:J51)</f>
        <v>1</v>
      </c>
      <c r="K56" s="100">
        <f>SUM($J51:K51)</f>
        <v>2</v>
      </c>
      <c r="L56" s="100">
        <f>SUM($J51:L51)</f>
        <v>3</v>
      </c>
      <c r="M56" s="100">
        <f>SUM($J51:M51)</f>
        <v>4</v>
      </c>
      <c r="N56" s="100">
        <f>SUM($J51:N51)</f>
        <v>5</v>
      </c>
      <c r="O56" s="100">
        <f>SUM($J51:O51)</f>
        <v>6</v>
      </c>
      <c r="P56" s="100">
        <f>SUM($J51:P51)</f>
        <v>7</v>
      </c>
      <c r="Q56" s="100">
        <f>SUM($J51:Q51)</f>
        <v>8</v>
      </c>
      <c r="R56" s="100">
        <f>SUM($J51:R51)</f>
        <v>9</v>
      </c>
      <c r="S56" s="100">
        <f>SUM($J51:S51)</f>
        <v>10</v>
      </c>
      <c r="T56" s="100">
        <f>SUM($J51:T51)</f>
        <v>11</v>
      </c>
      <c r="U56" s="100">
        <f>SUM($J51:U51)</f>
        <v>12</v>
      </c>
      <c r="V56" s="100">
        <f>SUM($J51:V51)</f>
        <v>13</v>
      </c>
      <c r="W56" s="100">
        <f>SUM($J51:W51)</f>
        <v>14</v>
      </c>
      <c r="X56" s="100">
        <f>SUM($J51:X51)</f>
        <v>15</v>
      </c>
      <c r="Y56" s="100">
        <f>SUM($J51:Y51)</f>
        <v>16</v>
      </c>
      <c r="Z56" s="100">
        <f>SUM($J51:Z51)</f>
        <v>17</v>
      </c>
      <c r="AA56" s="100">
        <f>SUM($J51:AA51)</f>
        <v>18</v>
      </c>
      <c r="AB56" s="100">
        <f>SUM($J51:AB51)</f>
        <v>19</v>
      </c>
      <c r="AC56" s="100">
        <f>SUM($J51:AC51)</f>
        <v>20</v>
      </c>
      <c r="AD56" s="100">
        <f>SUM($J51:AD51)</f>
        <v>21</v>
      </c>
      <c r="AE56" s="100">
        <f>SUM($J51:AE51)</f>
        <v>22</v>
      </c>
      <c r="AF56" s="100">
        <f>SUM($J51:AF51)</f>
        <v>23</v>
      </c>
      <c r="AG56" s="100">
        <f>SUM($J51:AG51)</f>
        <v>24</v>
      </c>
      <c r="AH56" s="100">
        <f>SUM($J51:AH51)</f>
        <v>25</v>
      </c>
      <c r="AI56" s="100">
        <f>SUM($J51:AI51)</f>
        <v>26</v>
      </c>
      <c r="AJ56" s="100">
        <f>SUM($J51:AJ51)</f>
        <v>27</v>
      </c>
      <c r="AK56" s="100">
        <f>SUM($J51:AK51)</f>
        <v>28</v>
      </c>
      <c r="AL56" s="100">
        <f>SUM($J51:AL51)</f>
        <v>29</v>
      </c>
      <c r="AM56" s="100">
        <f>SUM($J51:AM51)</f>
        <v>30</v>
      </c>
      <c r="AN56" s="100"/>
      <c r="AO56" s="100"/>
      <c r="AP56" s="100"/>
      <c r="AQ56" s="100"/>
      <c r="AR56" s="100"/>
      <c r="AS56" s="100"/>
      <c r="AT56" s="100"/>
      <c r="AU56" s="100"/>
      <c r="AV56" s="100"/>
      <c r="AW56" s="100"/>
      <c r="AX56" s="100"/>
      <c r="AY56" s="100"/>
      <c r="AZ56" s="100"/>
      <c r="BA56" s="100"/>
      <c r="BB56" s="100"/>
      <c r="BC56" s="100"/>
      <c r="BD56" s="100"/>
      <c r="BE56" s="100"/>
      <c r="BF56" s="100"/>
      <c r="BG56" s="100"/>
      <c r="BH56" s="100"/>
    </row>
    <row r="57" spans="1:60" x14ac:dyDescent="0.5">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row>
    <row r="58" spans="1:60" x14ac:dyDescent="0.5">
      <c r="A58" s="23"/>
      <c r="B58" s="23"/>
      <c r="C58" s="23" t="s">
        <v>101</v>
      </c>
      <c r="D58" s="23" t="s">
        <v>44</v>
      </c>
      <c r="E58" s="23"/>
      <c r="G58" s="23"/>
      <c r="H58" s="139">
        <f>J58+NPV(discountrate,K58:AK58)</f>
        <v>0</v>
      </c>
      <c r="I58" s="23"/>
      <c r="J58" s="139">
        <f t="shared" ref="J58:AM58" si="16">INDEX(asset1volumes,MATCH($C58,volumesnames,0),MATCH(J$7,years,0))</f>
        <v>0</v>
      </c>
      <c r="K58" s="139">
        <f t="shared" si="16"/>
        <v>0</v>
      </c>
      <c r="L58" s="139">
        <f t="shared" si="16"/>
        <v>0</v>
      </c>
      <c r="M58" s="139">
        <f t="shared" si="16"/>
        <v>0</v>
      </c>
      <c r="N58" s="139">
        <f t="shared" si="16"/>
        <v>0</v>
      </c>
      <c r="O58" s="139">
        <f t="shared" si="16"/>
        <v>0</v>
      </c>
      <c r="P58" s="139">
        <f t="shared" si="16"/>
        <v>0</v>
      </c>
      <c r="Q58" s="139">
        <f t="shared" si="16"/>
        <v>0</v>
      </c>
      <c r="R58" s="139">
        <f t="shared" si="16"/>
        <v>0</v>
      </c>
      <c r="S58" s="139">
        <f t="shared" si="16"/>
        <v>0</v>
      </c>
      <c r="T58" s="139">
        <f t="shared" si="16"/>
        <v>0</v>
      </c>
      <c r="U58" s="139">
        <f t="shared" si="16"/>
        <v>0</v>
      </c>
      <c r="V58" s="139">
        <f t="shared" si="16"/>
        <v>0</v>
      </c>
      <c r="W58" s="139">
        <f t="shared" si="16"/>
        <v>0</v>
      </c>
      <c r="X58" s="139">
        <f t="shared" si="16"/>
        <v>0</v>
      </c>
      <c r="Y58" s="139">
        <f t="shared" si="16"/>
        <v>0</v>
      </c>
      <c r="Z58" s="139">
        <f t="shared" si="16"/>
        <v>0</v>
      </c>
      <c r="AA58" s="139">
        <f t="shared" si="16"/>
        <v>0</v>
      </c>
      <c r="AB58" s="139">
        <f t="shared" si="16"/>
        <v>0</v>
      </c>
      <c r="AC58" s="139">
        <f t="shared" si="16"/>
        <v>0</v>
      </c>
      <c r="AD58" s="139">
        <f t="shared" si="16"/>
        <v>0</v>
      </c>
      <c r="AE58" s="139">
        <f t="shared" si="16"/>
        <v>0</v>
      </c>
      <c r="AF58" s="139">
        <f t="shared" si="16"/>
        <v>0</v>
      </c>
      <c r="AG58" s="139">
        <f t="shared" si="16"/>
        <v>0</v>
      </c>
      <c r="AH58" s="139">
        <f t="shared" si="16"/>
        <v>0</v>
      </c>
      <c r="AI58" s="139">
        <f t="shared" si="16"/>
        <v>0</v>
      </c>
      <c r="AJ58" s="139">
        <f t="shared" si="16"/>
        <v>0</v>
      </c>
      <c r="AK58" s="139">
        <f t="shared" si="16"/>
        <v>0</v>
      </c>
      <c r="AL58" s="139">
        <f t="shared" si="16"/>
        <v>0</v>
      </c>
      <c r="AM58" s="139">
        <f t="shared" si="16"/>
        <v>0</v>
      </c>
      <c r="AN58" s="23"/>
      <c r="AO58" s="23"/>
      <c r="AP58" s="23"/>
      <c r="AQ58" s="23"/>
      <c r="AR58" s="23"/>
      <c r="AS58" s="23"/>
      <c r="AT58" s="23"/>
      <c r="AU58" s="23"/>
      <c r="AV58" s="23"/>
      <c r="AW58" s="23"/>
      <c r="AX58" s="23"/>
      <c r="AY58" s="23"/>
      <c r="AZ58" s="23"/>
    </row>
    <row r="59" spans="1:60" x14ac:dyDescent="0.5">
      <c r="A59" s="23"/>
      <c r="B59" s="23"/>
      <c r="C59" s="23" t="s">
        <v>91</v>
      </c>
      <c r="D59" s="23" t="s">
        <v>92</v>
      </c>
      <c r="E59" s="23"/>
      <c r="F59" s="99"/>
      <c r="G59" s="23"/>
      <c r="H59" s="23"/>
      <c r="I59" s="23"/>
      <c r="J59" s="139">
        <f>J68</f>
        <v>0</v>
      </c>
      <c r="K59" s="139">
        <f t="shared" ref="K59:AM59" si="17">K68</f>
        <v>0</v>
      </c>
      <c r="L59" s="139">
        <f t="shared" si="17"/>
        <v>0</v>
      </c>
      <c r="M59" s="139">
        <f t="shared" si="17"/>
        <v>0</v>
      </c>
      <c r="N59" s="139">
        <f t="shared" si="17"/>
        <v>0</v>
      </c>
      <c r="O59" s="139">
        <f t="shared" si="17"/>
        <v>0</v>
      </c>
      <c r="P59" s="139">
        <f t="shared" si="17"/>
        <v>0</v>
      </c>
      <c r="Q59" s="139">
        <f t="shared" si="17"/>
        <v>0</v>
      </c>
      <c r="R59" s="139">
        <f t="shared" si="17"/>
        <v>0</v>
      </c>
      <c r="S59" s="139">
        <f t="shared" si="17"/>
        <v>0</v>
      </c>
      <c r="T59" s="139">
        <f t="shared" si="17"/>
        <v>0</v>
      </c>
      <c r="U59" s="139">
        <f t="shared" si="17"/>
        <v>0</v>
      </c>
      <c r="V59" s="139">
        <f t="shared" si="17"/>
        <v>0</v>
      </c>
      <c r="W59" s="139">
        <f t="shared" si="17"/>
        <v>0</v>
      </c>
      <c r="X59" s="139">
        <f t="shared" si="17"/>
        <v>0</v>
      </c>
      <c r="Y59" s="139">
        <f t="shared" si="17"/>
        <v>0</v>
      </c>
      <c r="Z59" s="139">
        <f t="shared" si="17"/>
        <v>0</v>
      </c>
      <c r="AA59" s="139">
        <f t="shared" si="17"/>
        <v>0</v>
      </c>
      <c r="AB59" s="139">
        <f t="shared" si="17"/>
        <v>0</v>
      </c>
      <c r="AC59" s="139">
        <f t="shared" si="17"/>
        <v>0</v>
      </c>
      <c r="AD59" s="139">
        <f t="shared" si="17"/>
        <v>0</v>
      </c>
      <c r="AE59" s="139">
        <f t="shared" si="17"/>
        <v>0</v>
      </c>
      <c r="AF59" s="139">
        <f t="shared" si="17"/>
        <v>0</v>
      </c>
      <c r="AG59" s="139">
        <f t="shared" si="17"/>
        <v>0</v>
      </c>
      <c r="AH59" s="139">
        <f t="shared" si="17"/>
        <v>0</v>
      </c>
      <c r="AI59" s="139">
        <f t="shared" si="17"/>
        <v>0</v>
      </c>
      <c r="AJ59" s="139">
        <f t="shared" si="17"/>
        <v>0</v>
      </c>
      <c r="AK59" s="139">
        <f t="shared" si="17"/>
        <v>0</v>
      </c>
      <c r="AL59" s="139">
        <f t="shared" si="17"/>
        <v>0</v>
      </c>
      <c r="AM59" s="139">
        <f t="shared" si="17"/>
        <v>0</v>
      </c>
      <c r="AN59" s="23"/>
      <c r="AO59" s="23"/>
      <c r="AP59" s="23"/>
      <c r="AQ59" s="23"/>
      <c r="AR59" s="23"/>
      <c r="AS59" s="23"/>
      <c r="AT59" s="23"/>
      <c r="AU59" s="23"/>
      <c r="AV59" s="23"/>
      <c r="AW59" s="23"/>
      <c r="AX59" s="23"/>
      <c r="AY59" s="23"/>
      <c r="AZ59" s="23"/>
    </row>
    <row r="60" spans="1:60" x14ac:dyDescent="0.5">
      <c r="A60" s="23"/>
      <c r="B60" s="23"/>
      <c r="C60" s="23" t="s">
        <v>93</v>
      </c>
      <c r="D60" s="23" t="s">
        <v>94</v>
      </c>
      <c r="E60" s="23"/>
      <c r="F60" s="99" t="s">
        <v>95</v>
      </c>
      <c r="G60" s="23"/>
      <c r="H60" s="23"/>
      <c r="I60" s="23"/>
      <c r="J60" s="138" cm="1">
        <f t="array" ref="J60">IF(J55=0,0,INDEX(capex,MATCH($B15,assetnames,0),J55))</f>
        <v>0</v>
      </c>
      <c r="K60" s="138" cm="1">
        <f t="array" ref="K60">IF(K55=0,0,INDEX(capex,MATCH($B15,assetnames,0),K55))</f>
        <v>0</v>
      </c>
      <c r="L60" s="138" cm="1">
        <f t="array" ref="L60">IF(L55=0,0,INDEX(capex,MATCH($B15,assetnames,0),L55))</f>
        <v>0</v>
      </c>
      <c r="M60" s="138" cm="1">
        <f t="array" ref="M60">IF(M55=0,0,INDEX(capex,MATCH($B15,assetnames,0),M55))</f>
        <v>0</v>
      </c>
      <c r="N60" s="138" cm="1">
        <f t="array" ref="N60">IF(N55=0,0,INDEX(capex,MATCH($B15,assetnames,0),N55))</f>
        <v>0</v>
      </c>
      <c r="O60" s="138" cm="1">
        <f t="array" ref="O60">IF(O55=0,0,INDEX(capex,MATCH($B15,assetnames,0),O55))</f>
        <v>0</v>
      </c>
      <c r="P60" s="138" cm="1">
        <f t="array" ref="P60">IF(P55=0,0,INDEX(capex,MATCH($B15,assetnames,0),P55))</f>
        <v>0</v>
      </c>
      <c r="Q60" s="138" cm="1">
        <f t="array" ref="Q60">IF(Q55=0,0,INDEX(capex,MATCH($B15,assetnames,0),Q55))</f>
        <v>0</v>
      </c>
      <c r="R60" s="138" cm="1">
        <f t="array" ref="R60">IF(R55=0,0,INDEX(capex,MATCH($B15,assetnames,0),R55))</f>
        <v>0</v>
      </c>
      <c r="S60" s="138" cm="1">
        <f t="array" ref="S60">IF(S55=0,0,INDEX(capex,MATCH($B15,assetnames,0),S55))</f>
        <v>0</v>
      </c>
      <c r="T60" s="138" cm="1">
        <f t="array" ref="T60">IF(T55=0,0,INDEX(capex,MATCH($B15,assetnames,0),T55))</f>
        <v>0</v>
      </c>
      <c r="U60" s="138" cm="1">
        <f t="array" ref="U60">IF(U55=0,0,INDEX(capex,MATCH($B15,assetnames,0),U55))</f>
        <v>0</v>
      </c>
      <c r="V60" s="138" cm="1">
        <f t="array" ref="V60">IF(V55=0,0,INDEX(capex,MATCH($B15,assetnames,0),V55))</f>
        <v>0</v>
      </c>
      <c r="W60" s="138" cm="1">
        <f t="array" ref="W60">IF(W55=0,0,INDEX(capex,MATCH($B15,assetnames,0),W55))</f>
        <v>0</v>
      </c>
      <c r="X60" s="138" cm="1">
        <f t="array" ref="X60">IF(X55=0,0,INDEX(capex,MATCH($B15,assetnames,0),X55))</f>
        <v>0</v>
      </c>
      <c r="Y60" s="138" cm="1">
        <f t="array" ref="Y60">IF(Y55=0,0,INDEX(capex,MATCH($B15,assetnames,0),Y55))</f>
        <v>0</v>
      </c>
      <c r="Z60" s="138" cm="1">
        <f t="array" ref="Z60">IF(Z55=0,0,INDEX(capex,MATCH($B15,assetnames,0),Z55))</f>
        <v>0</v>
      </c>
      <c r="AA60" s="138" cm="1">
        <f t="array" ref="AA60">IF(AA55=0,0,INDEX(capex,MATCH($B15,assetnames,0),AA55))</f>
        <v>0</v>
      </c>
      <c r="AB60" s="138" cm="1">
        <f t="array" ref="AB60">IF(AB55=0,0,INDEX(capex,MATCH($B15,assetnames,0),AB55))</f>
        <v>0</v>
      </c>
      <c r="AC60" s="138" cm="1">
        <f t="array" ref="AC60">IF(AC55=0,0,INDEX(capex,MATCH($B15,assetnames,0),AC55))</f>
        <v>0</v>
      </c>
      <c r="AD60" s="138" cm="1">
        <f t="array" ref="AD60">IF(AD55=0,0,INDEX(capex,MATCH($B15,assetnames,0),AD55))</f>
        <v>0</v>
      </c>
      <c r="AE60" s="138" cm="1">
        <f t="array" ref="AE60">IF(AE55=0,0,INDEX(capex,MATCH($B15,assetnames,0),AE55))</f>
        <v>0</v>
      </c>
      <c r="AF60" s="138" cm="1">
        <f t="array" ref="AF60">IF(AF55=0,0,INDEX(capex,MATCH($B15,assetnames,0),AF55))</f>
        <v>0</v>
      </c>
      <c r="AG60" s="138" cm="1">
        <f t="array" ref="AG60">IF(AG55=0,0,INDEX(capex,MATCH($B15,assetnames,0),AG55))</f>
        <v>0</v>
      </c>
      <c r="AH60" s="138" cm="1">
        <f t="array" ref="AH60">IF(AH55=0,0,INDEX(capex,MATCH($B15,assetnames,0),AH55))</f>
        <v>0</v>
      </c>
      <c r="AI60" s="138" cm="1">
        <f t="array" ref="AI60">IF(AI55=0,0,INDEX(capex,MATCH($B15,assetnames,0),AI55))</f>
        <v>0</v>
      </c>
      <c r="AJ60" s="138" cm="1">
        <f t="array" ref="AJ60">IF(AJ55=0,0,INDEX(capex,MATCH($B15,assetnames,0),AJ55))</f>
        <v>0</v>
      </c>
      <c r="AK60" s="138" cm="1">
        <f t="array" ref="AK60">IF(AK55=0,0,INDEX(capex,MATCH($B15,assetnames,0),AK55))</f>
        <v>0</v>
      </c>
      <c r="AL60" s="138" cm="1">
        <f t="array" ref="AL60">IF(AL55=0,0,INDEX(capex,MATCH($B15,assetnames,0),AL55))</f>
        <v>0</v>
      </c>
      <c r="AM60" s="138" cm="1">
        <f t="array" ref="AM60">IF(AM55=0,0,INDEX(capex,MATCH($B15,assetnames,0),AM55))</f>
        <v>0</v>
      </c>
      <c r="AN60" s="23"/>
      <c r="AO60" s="23"/>
      <c r="AP60" s="23"/>
      <c r="AQ60" s="23"/>
      <c r="AR60" s="23"/>
      <c r="AS60" s="23"/>
      <c r="AT60" s="23"/>
      <c r="AU60" s="23"/>
      <c r="AV60" s="23"/>
      <c r="AW60" s="23"/>
      <c r="AX60" s="23"/>
      <c r="AY60" s="23"/>
      <c r="AZ60" s="23"/>
    </row>
    <row r="61" spans="1:60" x14ac:dyDescent="0.5">
      <c r="A61" s="23"/>
      <c r="B61" s="23"/>
      <c r="C61" s="23" t="s">
        <v>96</v>
      </c>
      <c r="D61" s="23" t="s">
        <v>94</v>
      </c>
      <c r="E61" s="23"/>
      <c r="F61" s="114" t="str">
        <f>IF(H62=0,"",INDEX($J$7:$AM$7,1,MATCH(1,$J54:$AM54,0)))</f>
        <v/>
      </c>
      <c r="G61" s="23"/>
      <c r="H61" s="23"/>
      <c r="I61" s="23"/>
      <c r="J61" s="138">
        <f t="shared" ref="J61:AM61" si="18">IF(J51=1,INDEX(opex,MATCH($B15,assetnames,0),J56),0)</f>
        <v>0</v>
      </c>
      <c r="K61" s="138">
        <f t="shared" si="18"/>
        <v>0</v>
      </c>
      <c r="L61" s="138">
        <f t="shared" si="18"/>
        <v>0</v>
      </c>
      <c r="M61" s="138">
        <f t="shared" si="18"/>
        <v>0</v>
      </c>
      <c r="N61" s="138">
        <f t="shared" si="18"/>
        <v>0</v>
      </c>
      <c r="O61" s="138">
        <f t="shared" si="18"/>
        <v>0</v>
      </c>
      <c r="P61" s="138">
        <f t="shared" si="18"/>
        <v>0</v>
      </c>
      <c r="Q61" s="138">
        <f t="shared" si="18"/>
        <v>0</v>
      </c>
      <c r="R61" s="138">
        <f t="shared" si="18"/>
        <v>0</v>
      </c>
      <c r="S61" s="138">
        <f t="shared" si="18"/>
        <v>0</v>
      </c>
      <c r="T61" s="138">
        <f t="shared" si="18"/>
        <v>0</v>
      </c>
      <c r="U61" s="138">
        <f t="shared" si="18"/>
        <v>0</v>
      </c>
      <c r="V61" s="138">
        <f t="shared" si="18"/>
        <v>0</v>
      </c>
      <c r="W61" s="138">
        <f t="shared" si="18"/>
        <v>0</v>
      </c>
      <c r="X61" s="138">
        <f t="shared" si="18"/>
        <v>0</v>
      </c>
      <c r="Y61" s="138">
        <f t="shared" si="18"/>
        <v>0</v>
      </c>
      <c r="Z61" s="138">
        <f t="shared" si="18"/>
        <v>0</v>
      </c>
      <c r="AA61" s="138">
        <f t="shared" si="18"/>
        <v>0</v>
      </c>
      <c r="AB61" s="138">
        <f t="shared" si="18"/>
        <v>0</v>
      </c>
      <c r="AC61" s="138">
        <f t="shared" si="18"/>
        <v>0</v>
      </c>
      <c r="AD61" s="138">
        <f t="shared" si="18"/>
        <v>0</v>
      </c>
      <c r="AE61" s="138">
        <f t="shared" si="18"/>
        <v>0</v>
      </c>
      <c r="AF61" s="138">
        <f t="shared" si="18"/>
        <v>0</v>
      </c>
      <c r="AG61" s="138">
        <f t="shared" si="18"/>
        <v>0</v>
      </c>
      <c r="AH61" s="138">
        <f t="shared" si="18"/>
        <v>0</v>
      </c>
      <c r="AI61" s="138">
        <f t="shared" si="18"/>
        <v>0</v>
      </c>
      <c r="AJ61" s="138">
        <f t="shared" si="18"/>
        <v>0</v>
      </c>
      <c r="AK61" s="138">
        <f t="shared" si="18"/>
        <v>0</v>
      </c>
      <c r="AL61" s="138">
        <f t="shared" si="18"/>
        <v>0</v>
      </c>
      <c r="AM61" s="138">
        <f t="shared" si="18"/>
        <v>0</v>
      </c>
      <c r="AN61" s="23"/>
      <c r="AO61" s="23"/>
      <c r="AP61" s="23"/>
      <c r="AQ61" s="23"/>
      <c r="AR61" s="23"/>
      <c r="AS61" s="23"/>
      <c r="AT61" s="23"/>
      <c r="AU61" s="23"/>
      <c r="AV61" s="23"/>
      <c r="AW61" s="23"/>
      <c r="AX61" s="23"/>
      <c r="AY61" s="23"/>
      <c r="AZ61" s="23"/>
    </row>
    <row r="62" spans="1:60" s="96" customFormat="1" x14ac:dyDescent="0.5">
      <c r="A62" s="24"/>
      <c r="B62" s="24"/>
      <c r="C62" s="24" t="s">
        <v>97</v>
      </c>
      <c r="D62" s="24" t="s">
        <v>94</v>
      </c>
      <c r="E62" s="24"/>
      <c r="F62" s="24"/>
      <c r="G62" s="24"/>
      <c r="H62" s="139">
        <f>J62+NPV(discountrate,K62:AK62)</f>
        <v>0</v>
      </c>
      <c r="I62" s="24"/>
      <c r="J62" s="139">
        <f>SUM(J59:J61)</f>
        <v>0</v>
      </c>
      <c r="K62" s="139">
        <f t="shared" ref="K62:AM62" si="19">SUM(K59:K61)</f>
        <v>0</v>
      </c>
      <c r="L62" s="139">
        <f t="shared" si="19"/>
        <v>0</v>
      </c>
      <c r="M62" s="139">
        <f t="shared" si="19"/>
        <v>0</v>
      </c>
      <c r="N62" s="139">
        <f t="shared" si="19"/>
        <v>0</v>
      </c>
      <c r="O62" s="139">
        <f t="shared" si="19"/>
        <v>0</v>
      </c>
      <c r="P62" s="139">
        <f t="shared" si="19"/>
        <v>0</v>
      </c>
      <c r="Q62" s="139">
        <f t="shared" si="19"/>
        <v>0</v>
      </c>
      <c r="R62" s="139">
        <f t="shared" si="19"/>
        <v>0</v>
      </c>
      <c r="S62" s="139">
        <f t="shared" si="19"/>
        <v>0</v>
      </c>
      <c r="T62" s="139">
        <f t="shared" si="19"/>
        <v>0</v>
      </c>
      <c r="U62" s="139">
        <f t="shared" si="19"/>
        <v>0</v>
      </c>
      <c r="V62" s="139">
        <f t="shared" si="19"/>
        <v>0</v>
      </c>
      <c r="W62" s="139">
        <f t="shared" si="19"/>
        <v>0</v>
      </c>
      <c r="X62" s="139">
        <f t="shared" si="19"/>
        <v>0</v>
      </c>
      <c r="Y62" s="139">
        <f t="shared" si="19"/>
        <v>0</v>
      </c>
      <c r="Z62" s="139">
        <f t="shared" si="19"/>
        <v>0</v>
      </c>
      <c r="AA62" s="139">
        <f t="shared" si="19"/>
        <v>0</v>
      </c>
      <c r="AB62" s="139">
        <f t="shared" si="19"/>
        <v>0</v>
      </c>
      <c r="AC62" s="139">
        <f t="shared" si="19"/>
        <v>0</v>
      </c>
      <c r="AD62" s="139">
        <f t="shared" si="19"/>
        <v>0</v>
      </c>
      <c r="AE62" s="139">
        <f t="shared" si="19"/>
        <v>0</v>
      </c>
      <c r="AF62" s="139">
        <f t="shared" si="19"/>
        <v>0</v>
      </c>
      <c r="AG62" s="139">
        <f t="shared" si="19"/>
        <v>0</v>
      </c>
      <c r="AH62" s="139">
        <f t="shared" si="19"/>
        <v>0</v>
      </c>
      <c r="AI62" s="139">
        <f t="shared" si="19"/>
        <v>0</v>
      </c>
      <c r="AJ62" s="139">
        <f t="shared" si="19"/>
        <v>0</v>
      </c>
      <c r="AK62" s="139">
        <f t="shared" si="19"/>
        <v>0</v>
      </c>
      <c r="AL62" s="139">
        <f t="shared" si="19"/>
        <v>0</v>
      </c>
      <c r="AM62" s="139">
        <f t="shared" si="19"/>
        <v>0</v>
      </c>
      <c r="AN62" s="24"/>
      <c r="AO62" s="24"/>
      <c r="AP62" s="24"/>
      <c r="AQ62" s="24"/>
      <c r="AR62" s="24"/>
      <c r="AS62" s="24"/>
      <c r="AT62" s="24"/>
      <c r="AU62" s="24"/>
      <c r="AV62" s="24"/>
      <c r="AW62" s="24"/>
      <c r="AX62" s="24"/>
      <c r="AY62" s="24"/>
      <c r="AZ62" s="24"/>
    </row>
    <row r="63" spans="1:60" s="96" customFormat="1" x14ac:dyDescent="0.5">
      <c r="A63" s="24"/>
      <c r="B63" s="24"/>
      <c r="C63" s="24"/>
      <c r="D63" s="24"/>
      <c r="E63" s="24"/>
      <c r="F63" s="24"/>
      <c r="G63" s="24"/>
      <c r="H63" s="134"/>
      <c r="I63" s="24"/>
      <c r="J63" s="134"/>
      <c r="K63" s="134"/>
      <c r="L63" s="134"/>
      <c r="M63" s="134"/>
      <c r="N63" s="134"/>
      <c r="O63" s="134"/>
      <c r="P63" s="134"/>
      <c r="Q63" s="134"/>
      <c r="R63" s="134"/>
      <c r="S63" s="134"/>
      <c r="T63" s="134"/>
      <c r="U63" s="134"/>
      <c r="V63" s="134"/>
      <c r="W63" s="134"/>
      <c r="X63" s="134"/>
      <c r="Y63" s="134"/>
      <c r="Z63" s="134"/>
      <c r="AA63" s="134"/>
      <c r="AB63" s="134"/>
      <c r="AC63" s="134"/>
      <c r="AD63" s="134"/>
      <c r="AE63" s="134"/>
      <c r="AF63" s="134"/>
      <c r="AG63" s="134"/>
      <c r="AH63" s="134"/>
      <c r="AI63" s="134"/>
      <c r="AJ63" s="134"/>
      <c r="AK63" s="134"/>
      <c r="AL63" s="134"/>
      <c r="AM63" s="134"/>
      <c r="AN63" s="24"/>
      <c r="AO63" s="24"/>
      <c r="AP63" s="24"/>
      <c r="AQ63" s="24"/>
      <c r="AR63" s="24"/>
      <c r="AS63" s="24"/>
      <c r="AT63" s="24"/>
      <c r="AU63" s="24"/>
      <c r="AV63" s="24"/>
      <c r="AW63" s="24"/>
      <c r="AX63" s="24"/>
      <c r="AY63" s="24"/>
      <c r="AZ63" s="24"/>
    </row>
    <row r="64" spans="1:60" s="96" customFormat="1" x14ac:dyDescent="0.5">
      <c r="A64" s="24"/>
      <c r="B64" s="24"/>
      <c r="C64" s="24" t="s">
        <v>91</v>
      </c>
      <c r="D64" s="24"/>
      <c r="E64" s="24"/>
      <c r="F64" s="24"/>
      <c r="G64" s="24"/>
      <c r="H64" s="134"/>
      <c r="I64" s="24"/>
      <c r="J64" s="134"/>
      <c r="K64" s="134"/>
      <c r="L64" s="134"/>
      <c r="M64" s="134"/>
      <c r="N64" s="134"/>
      <c r="O64" s="134"/>
      <c r="P64" s="134"/>
      <c r="Q64" s="134"/>
      <c r="R64" s="134"/>
      <c r="S64" s="134"/>
      <c r="T64" s="134"/>
      <c r="U64" s="134"/>
      <c r="V64" s="134"/>
      <c r="W64" s="134"/>
      <c r="X64" s="134"/>
      <c r="Y64" s="134"/>
      <c r="Z64" s="134"/>
      <c r="AA64" s="134"/>
      <c r="AB64" s="134"/>
      <c r="AC64" s="134"/>
      <c r="AD64" s="134"/>
      <c r="AE64" s="134"/>
      <c r="AF64" s="134"/>
      <c r="AG64" s="134"/>
      <c r="AH64" s="134"/>
      <c r="AI64" s="134"/>
      <c r="AJ64" s="134"/>
      <c r="AK64" s="134"/>
      <c r="AL64" s="134"/>
      <c r="AM64" s="134"/>
      <c r="AN64" s="24"/>
      <c r="AO64" s="24"/>
      <c r="AP64" s="24"/>
      <c r="AQ64" s="24"/>
      <c r="AR64" s="24"/>
      <c r="AS64" s="24"/>
      <c r="AT64" s="24"/>
      <c r="AU64" s="24"/>
      <c r="AV64" s="24"/>
      <c r="AW64" s="24"/>
      <c r="AX64" s="24"/>
      <c r="AY64" s="24"/>
      <c r="AZ64" s="24"/>
    </row>
    <row r="65" spans="1:60" s="96" customFormat="1" x14ac:dyDescent="0.5">
      <c r="A65" s="24"/>
      <c r="B65" s="24"/>
      <c r="C65" s="24"/>
      <c r="D65" s="24"/>
      <c r="E65" s="24"/>
      <c r="F65" s="24"/>
      <c r="G65" s="24"/>
      <c r="H65" s="134"/>
      <c r="I65" s="2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24"/>
      <c r="AO65" s="24"/>
      <c r="AP65" s="24"/>
      <c r="AQ65" s="24"/>
      <c r="AR65" s="24"/>
      <c r="AS65" s="24"/>
      <c r="AT65" s="24"/>
      <c r="AU65" s="24"/>
      <c r="AV65" s="24"/>
      <c r="AW65" s="24"/>
      <c r="AX65" s="24"/>
      <c r="AY65" s="24"/>
      <c r="AZ65" s="24"/>
    </row>
    <row r="66" spans="1:60" x14ac:dyDescent="0.5">
      <c r="A66" s="23"/>
      <c r="B66" s="23"/>
      <c r="C66" s="23" t="s">
        <v>101</v>
      </c>
      <c r="D66" s="23" t="s">
        <v>40</v>
      </c>
      <c r="E66" s="23"/>
      <c r="F66" s="23"/>
      <c r="G66" s="23"/>
      <c r="H66" s="134"/>
      <c r="I66" s="23"/>
      <c r="J66" s="139">
        <f>INDEX(asset1volumes,MATCH($C66,volumesnames,),MATCH(J$7,years,0))</f>
        <v>0</v>
      </c>
      <c r="K66" s="139">
        <f t="shared" ref="K66:AM66" si="20">INDEX(asset1volumes,MATCH($C66,volumesnames,),MATCH(K$7,years,0))</f>
        <v>0</v>
      </c>
      <c r="L66" s="139">
        <f t="shared" si="20"/>
        <v>0</v>
      </c>
      <c r="M66" s="139">
        <f t="shared" si="20"/>
        <v>0</v>
      </c>
      <c r="N66" s="139">
        <f t="shared" si="20"/>
        <v>0</v>
      </c>
      <c r="O66" s="139">
        <f t="shared" si="20"/>
        <v>0</v>
      </c>
      <c r="P66" s="139">
        <f t="shared" si="20"/>
        <v>0</v>
      </c>
      <c r="Q66" s="139">
        <f t="shared" si="20"/>
        <v>0</v>
      </c>
      <c r="R66" s="139">
        <f t="shared" si="20"/>
        <v>0</v>
      </c>
      <c r="S66" s="139">
        <f t="shared" si="20"/>
        <v>0</v>
      </c>
      <c r="T66" s="139">
        <f t="shared" si="20"/>
        <v>0</v>
      </c>
      <c r="U66" s="139">
        <f t="shared" si="20"/>
        <v>0</v>
      </c>
      <c r="V66" s="139">
        <f t="shared" si="20"/>
        <v>0</v>
      </c>
      <c r="W66" s="139">
        <f t="shared" si="20"/>
        <v>0</v>
      </c>
      <c r="X66" s="139">
        <f t="shared" si="20"/>
        <v>0</v>
      </c>
      <c r="Y66" s="139">
        <f t="shared" si="20"/>
        <v>0</v>
      </c>
      <c r="Z66" s="139">
        <f t="shared" si="20"/>
        <v>0</v>
      </c>
      <c r="AA66" s="139">
        <f t="shared" si="20"/>
        <v>0</v>
      </c>
      <c r="AB66" s="139">
        <f t="shared" si="20"/>
        <v>0</v>
      </c>
      <c r="AC66" s="139">
        <f t="shared" si="20"/>
        <v>0</v>
      </c>
      <c r="AD66" s="139">
        <f t="shared" si="20"/>
        <v>0</v>
      </c>
      <c r="AE66" s="139">
        <f t="shared" si="20"/>
        <v>0</v>
      </c>
      <c r="AF66" s="139">
        <f t="shared" si="20"/>
        <v>0</v>
      </c>
      <c r="AG66" s="139">
        <f t="shared" si="20"/>
        <v>0</v>
      </c>
      <c r="AH66" s="139">
        <f t="shared" si="20"/>
        <v>0</v>
      </c>
      <c r="AI66" s="139">
        <f t="shared" si="20"/>
        <v>0</v>
      </c>
      <c r="AJ66" s="139">
        <f t="shared" si="20"/>
        <v>0</v>
      </c>
      <c r="AK66" s="139">
        <f t="shared" si="20"/>
        <v>0</v>
      </c>
      <c r="AL66" s="139">
        <f t="shared" si="20"/>
        <v>0</v>
      </c>
      <c r="AM66" s="139">
        <f t="shared" si="20"/>
        <v>0</v>
      </c>
      <c r="AN66" s="23"/>
      <c r="AO66" s="23"/>
      <c r="AP66" s="23"/>
      <c r="AQ66" s="23"/>
      <c r="AR66" s="23"/>
      <c r="AS66" s="23"/>
      <c r="AT66" s="23"/>
      <c r="AU66" s="23"/>
      <c r="AV66" s="23"/>
      <c r="AW66" s="23"/>
      <c r="AX66" s="23"/>
      <c r="AY66" s="23"/>
      <c r="AZ66" s="23"/>
    </row>
    <row r="67" spans="1:60" x14ac:dyDescent="0.5">
      <c r="A67" s="23"/>
      <c r="B67" s="23"/>
      <c r="C67" s="23" t="s">
        <v>98</v>
      </c>
      <c r="D67" s="23" t="s">
        <v>99</v>
      </c>
      <c r="E67" s="23"/>
      <c r="F67" s="23"/>
      <c r="G67" s="23"/>
      <c r="H67" s="134"/>
      <c r="I67" s="23"/>
      <c r="J67" s="139">
        <f>INDEX(asset1existingcost,MATCH(J$7,years,0))</f>
        <v>0</v>
      </c>
      <c r="K67" s="139">
        <f t="shared" ref="K67:AM67" si="21">INDEX(asset1existingcost,MATCH(K$7,years,0))</f>
        <v>0</v>
      </c>
      <c r="L67" s="139">
        <f t="shared" si="21"/>
        <v>0</v>
      </c>
      <c r="M67" s="139">
        <f t="shared" si="21"/>
        <v>0</v>
      </c>
      <c r="N67" s="139">
        <f t="shared" si="21"/>
        <v>0</v>
      </c>
      <c r="O67" s="139">
        <f t="shared" si="21"/>
        <v>0</v>
      </c>
      <c r="P67" s="139">
        <f t="shared" si="21"/>
        <v>0</v>
      </c>
      <c r="Q67" s="139">
        <f t="shared" si="21"/>
        <v>0</v>
      </c>
      <c r="R67" s="139">
        <f t="shared" si="21"/>
        <v>0</v>
      </c>
      <c r="S67" s="139">
        <f t="shared" si="21"/>
        <v>0</v>
      </c>
      <c r="T67" s="139">
        <f t="shared" si="21"/>
        <v>0</v>
      </c>
      <c r="U67" s="139">
        <f t="shared" si="21"/>
        <v>0</v>
      </c>
      <c r="V67" s="139">
        <f t="shared" si="21"/>
        <v>0</v>
      </c>
      <c r="W67" s="139">
        <f t="shared" si="21"/>
        <v>0</v>
      </c>
      <c r="X67" s="139">
        <f t="shared" si="21"/>
        <v>0</v>
      </c>
      <c r="Y67" s="139">
        <f t="shared" si="21"/>
        <v>0</v>
      </c>
      <c r="Z67" s="139">
        <f t="shared" si="21"/>
        <v>0</v>
      </c>
      <c r="AA67" s="139">
        <f t="shared" si="21"/>
        <v>0</v>
      </c>
      <c r="AB67" s="139">
        <f t="shared" si="21"/>
        <v>0</v>
      </c>
      <c r="AC67" s="139">
        <f t="shared" si="21"/>
        <v>0</v>
      </c>
      <c r="AD67" s="139">
        <f t="shared" si="21"/>
        <v>0</v>
      </c>
      <c r="AE67" s="139">
        <f t="shared" si="21"/>
        <v>0</v>
      </c>
      <c r="AF67" s="139">
        <f t="shared" si="21"/>
        <v>0</v>
      </c>
      <c r="AG67" s="139">
        <f t="shared" si="21"/>
        <v>0</v>
      </c>
      <c r="AH67" s="139">
        <f t="shared" si="21"/>
        <v>0</v>
      </c>
      <c r="AI67" s="139">
        <f t="shared" si="21"/>
        <v>0</v>
      </c>
      <c r="AJ67" s="139">
        <f t="shared" si="21"/>
        <v>0</v>
      </c>
      <c r="AK67" s="139">
        <f t="shared" si="21"/>
        <v>0</v>
      </c>
      <c r="AL67" s="139">
        <f t="shared" si="21"/>
        <v>0</v>
      </c>
      <c r="AM67" s="139">
        <f t="shared" si="21"/>
        <v>0</v>
      </c>
      <c r="AN67" s="23"/>
      <c r="AO67" s="23"/>
      <c r="AP67" s="23"/>
      <c r="AQ67" s="23"/>
      <c r="AR67" s="23"/>
      <c r="AS67" s="23"/>
      <c r="AT67" s="23"/>
      <c r="AU67" s="23"/>
      <c r="AV67" s="23"/>
      <c r="AW67" s="23"/>
      <c r="AX67" s="23"/>
      <c r="AY67" s="23"/>
      <c r="AZ67" s="23"/>
    </row>
    <row r="68" spans="1:60" s="96" customFormat="1" x14ac:dyDescent="0.5">
      <c r="A68" s="24"/>
      <c r="B68" s="24"/>
      <c r="C68" s="24" t="s">
        <v>100</v>
      </c>
      <c r="D68" s="24" t="s">
        <v>99</v>
      </c>
      <c r="E68" s="24"/>
      <c r="F68" s="24"/>
      <c r="G68" s="24"/>
      <c r="H68" s="140">
        <f>J68+NPV(discountrate,K68:AM68)</f>
        <v>0</v>
      </c>
      <c r="I68" s="24"/>
      <c r="J68" s="139">
        <f>J66*J67</f>
        <v>0</v>
      </c>
      <c r="K68" s="139">
        <f>K66*K67</f>
        <v>0</v>
      </c>
      <c r="L68" s="139">
        <f>L66*L67</f>
        <v>0</v>
      </c>
      <c r="M68" s="139">
        <f t="shared" ref="M68:AM68" si="22">M66*M67</f>
        <v>0</v>
      </c>
      <c r="N68" s="139">
        <f t="shared" si="22"/>
        <v>0</v>
      </c>
      <c r="O68" s="139">
        <f t="shared" si="22"/>
        <v>0</v>
      </c>
      <c r="P68" s="139">
        <f t="shared" si="22"/>
        <v>0</v>
      </c>
      <c r="Q68" s="139">
        <f t="shared" si="22"/>
        <v>0</v>
      </c>
      <c r="R68" s="139">
        <f t="shared" si="22"/>
        <v>0</v>
      </c>
      <c r="S68" s="139">
        <f t="shared" si="22"/>
        <v>0</v>
      </c>
      <c r="T68" s="139">
        <f t="shared" si="22"/>
        <v>0</v>
      </c>
      <c r="U68" s="139">
        <f t="shared" si="22"/>
        <v>0</v>
      </c>
      <c r="V68" s="139">
        <f t="shared" si="22"/>
        <v>0</v>
      </c>
      <c r="W68" s="139">
        <f t="shared" si="22"/>
        <v>0</v>
      </c>
      <c r="X68" s="139">
        <f t="shared" si="22"/>
        <v>0</v>
      </c>
      <c r="Y68" s="139">
        <f t="shared" si="22"/>
        <v>0</v>
      </c>
      <c r="Z68" s="139">
        <f t="shared" si="22"/>
        <v>0</v>
      </c>
      <c r="AA68" s="139">
        <f t="shared" si="22"/>
        <v>0</v>
      </c>
      <c r="AB68" s="139">
        <f t="shared" si="22"/>
        <v>0</v>
      </c>
      <c r="AC68" s="139">
        <f t="shared" si="22"/>
        <v>0</v>
      </c>
      <c r="AD68" s="139">
        <f t="shared" si="22"/>
        <v>0</v>
      </c>
      <c r="AE68" s="139">
        <f t="shared" si="22"/>
        <v>0</v>
      </c>
      <c r="AF68" s="139">
        <f t="shared" si="22"/>
        <v>0</v>
      </c>
      <c r="AG68" s="139">
        <f t="shared" si="22"/>
        <v>0</v>
      </c>
      <c r="AH68" s="139">
        <f t="shared" si="22"/>
        <v>0</v>
      </c>
      <c r="AI68" s="139">
        <f t="shared" si="22"/>
        <v>0</v>
      </c>
      <c r="AJ68" s="139">
        <f t="shared" si="22"/>
        <v>0</v>
      </c>
      <c r="AK68" s="139">
        <f t="shared" si="22"/>
        <v>0</v>
      </c>
      <c r="AL68" s="139">
        <f t="shared" si="22"/>
        <v>0</v>
      </c>
      <c r="AM68" s="139">
        <f t="shared" si="22"/>
        <v>0</v>
      </c>
      <c r="AN68" s="24"/>
      <c r="AO68" s="24"/>
      <c r="AP68" s="24"/>
      <c r="AQ68" s="24"/>
      <c r="AR68" s="24"/>
      <c r="AS68" s="24"/>
      <c r="AT68" s="24"/>
      <c r="AU68" s="24"/>
      <c r="AV68" s="24"/>
      <c r="AW68" s="24"/>
      <c r="AX68" s="24"/>
      <c r="AY68" s="24"/>
      <c r="AZ68" s="24"/>
    </row>
    <row r="69" spans="1:60" x14ac:dyDescent="0.5">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row>
    <row r="70" spans="1:60" s="96" customFormat="1" x14ac:dyDescent="0.5">
      <c r="A70" s="24"/>
      <c r="B70" s="24"/>
      <c r="C70" s="24"/>
      <c r="D70" s="24"/>
      <c r="E70" s="24"/>
      <c r="F70" s="24"/>
      <c r="G70" s="24"/>
      <c r="H70" s="134"/>
      <c r="I70" s="24"/>
      <c r="J70" s="13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24"/>
      <c r="AO70" s="24"/>
      <c r="AP70" s="24"/>
      <c r="AQ70" s="24"/>
      <c r="AR70" s="24"/>
      <c r="AS70" s="24"/>
      <c r="AT70" s="24"/>
      <c r="AU70" s="24"/>
      <c r="AV70" s="24"/>
      <c r="AW70" s="24"/>
      <c r="AX70" s="24"/>
      <c r="AY70" s="24"/>
      <c r="AZ70" s="24"/>
    </row>
    <row r="71" spans="1:60" ht="33" customHeight="1" thickBot="1" x14ac:dyDescent="1">
      <c r="A71" s="22"/>
      <c r="B71" s="23"/>
      <c r="C71" s="192" t="s">
        <v>48</v>
      </c>
      <c r="D71" s="193"/>
      <c r="E71" s="193"/>
      <c r="F71" s="185"/>
      <c r="G71" s="193"/>
      <c r="H71" s="188"/>
      <c r="I71" s="188"/>
      <c r="J71" s="188"/>
      <c r="K71" s="188"/>
      <c r="L71" s="188"/>
      <c r="M71" s="188"/>
      <c r="N71" s="188"/>
      <c r="O71" s="188"/>
      <c r="P71" s="188"/>
      <c r="Q71" s="188"/>
      <c r="R71" s="188"/>
      <c r="S71" s="188"/>
      <c r="T71" s="188"/>
      <c r="U71" s="195"/>
      <c r="V71" s="188"/>
      <c r="W71" s="188"/>
      <c r="X71" s="188"/>
      <c r="Y71" s="188"/>
      <c r="Z71" s="188"/>
      <c r="AA71" s="188"/>
      <c r="AB71" s="188"/>
      <c r="AC71" s="188"/>
      <c r="AD71" s="188"/>
      <c r="AE71" s="188"/>
      <c r="AF71" s="188"/>
      <c r="AG71" s="188"/>
      <c r="AH71" s="188"/>
      <c r="AI71" s="188"/>
      <c r="AJ71" s="188"/>
      <c r="AK71" s="188"/>
      <c r="AL71" s="188"/>
      <c r="AM71" s="188"/>
      <c r="AN71" s="185"/>
      <c r="AO71" s="199"/>
      <c r="AP71" s="200"/>
      <c r="AQ71" s="200"/>
      <c r="AR71" s="200"/>
      <c r="AS71" s="200"/>
      <c r="AT71" s="200"/>
      <c r="AU71" s="200"/>
      <c r="AV71" s="200"/>
      <c r="AW71" s="200"/>
      <c r="AX71" s="200"/>
      <c r="AY71" s="200"/>
      <c r="AZ71" s="200"/>
    </row>
    <row r="72" spans="1:60" ht="31.5" x14ac:dyDescent="0.85">
      <c r="A72" s="23"/>
      <c r="B72" s="89"/>
      <c r="C72" s="89"/>
      <c r="D72" s="89"/>
      <c r="E72" s="89"/>
      <c r="F72" s="90"/>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row>
    <row r="73" spans="1:60" x14ac:dyDescent="0.5">
      <c r="A73" s="23"/>
      <c r="B73" s="23"/>
      <c r="C73" s="97" t="s">
        <v>80</v>
      </c>
      <c r="D73" s="23"/>
      <c r="E73" s="23"/>
      <c r="F73" s="23"/>
      <c r="G73" s="23"/>
      <c r="H73" s="138">
        <f>(H114-H91)</f>
        <v>0</v>
      </c>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row>
    <row r="74" spans="1:60" x14ac:dyDescent="0.5">
      <c r="A74" s="23"/>
      <c r="B74" s="23"/>
      <c r="C74" s="97" t="s">
        <v>81</v>
      </c>
      <c r="D74" s="23"/>
      <c r="E74" s="23"/>
      <c r="F74" s="23"/>
      <c r="G74" s="23"/>
      <c r="H74" s="138">
        <f>(H110-H87)*1000000</f>
        <v>0</v>
      </c>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row>
    <row r="75" spans="1:60" x14ac:dyDescent="0.5">
      <c r="A75" s="23"/>
      <c r="B75" s="23"/>
      <c r="C75" s="98" t="s">
        <v>82</v>
      </c>
      <c r="D75" s="98" t="s">
        <v>79</v>
      </c>
      <c r="E75" s="24"/>
      <c r="F75" s="23"/>
      <c r="G75" s="23"/>
      <c r="H75" s="139" t="e">
        <f>H73/H74</f>
        <v>#DIV/0!</v>
      </c>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row>
    <row r="76" spans="1:60" x14ac:dyDescent="0.5">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row>
    <row r="77" spans="1:60" ht="19.5" x14ac:dyDescent="0.55000000000000004">
      <c r="A77" s="23"/>
      <c r="C77" s="92" t="s">
        <v>83</v>
      </c>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row>
    <row r="78" spans="1:60" x14ac:dyDescent="0.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row>
    <row r="79" spans="1:60" x14ac:dyDescent="0.5">
      <c r="A79" s="23"/>
      <c r="B79" s="23"/>
      <c r="C79" s="93" t="s">
        <v>84</v>
      </c>
      <c r="D79" s="94"/>
      <c r="E79" s="94"/>
      <c r="F79" s="23"/>
      <c r="G79" s="23"/>
      <c r="H79" s="94"/>
      <c r="I79" s="23"/>
      <c r="J79" s="94"/>
      <c r="K79" s="94"/>
      <c r="L79" s="94"/>
      <c r="M79" s="94"/>
      <c r="N79" s="94"/>
      <c r="O79" s="94"/>
      <c r="P79" s="94"/>
      <c r="Q79" s="94"/>
      <c r="R79" s="94"/>
      <c r="S79" s="94"/>
      <c r="T79" s="94"/>
      <c r="U79" s="94"/>
      <c r="V79" s="94"/>
      <c r="W79" s="94"/>
      <c r="X79" s="94"/>
      <c r="Y79" s="94"/>
      <c r="Z79" s="94"/>
      <c r="AA79" s="94"/>
      <c r="AB79" s="94"/>
      <c r="AC79" s="94"/>
      <c r="AD79" s="94"/>
      <c r="AE79" s="94"/>
      <c r="AF79" s="23"/>
      <c r="AG79" s="23"/>
      <c r="AH79" s="23"/>
      <c r="AI79" s="23"/>
      <c r="AJ79" s="23"/>
      <c r="AK79" s="23"/>
      <c r="AL79" s="23"/>
      <c r="AM79" s="23"/>
      <c r="AN79" s="23"/>
      <c r="AO79" s="23"/>
      <c r="AP79" s="23"/>
      <c r="AQ79" s="23"/>
      <c r="AR79" s="23"/>
      <c r="AS79" s="23"/>
      <c r="AT79" s="23"/>
      <c r="AU79" s="23"/>
      <c r="AV79" s="23"/>
      <c r="AW79" s="23"/>
      <c r="AX79" s="23"/>
      <c r="AY79" s="23"/>
      <c r="AZ79" s="23"/>
    </row>
    <row r="80" spans="1:60" x14ac:dyDescent="0.5">
      <c r="A80" s="23"/>
      <c r="B80" s="23"/>
      <c r="C80" s="93" t="s">
        <v>85</v>
      </c>
      <c r="D80" s="93"/>
      <c r="E80" s="93"/>
      <c r="F80" s="23"/>
      <c r="G80" s="23"/>
      <c r="H80" s="94"/>
      <c r="I80" s="23"/>
      <c r="J80" s="100">
        <f t="shared" ref="J80:AM80" si="23">IF(J87&lt;INDEX(tippingpoints,MATCH($B15,tippingpointnames,0),1),0,1)</f>
        <v>1</v>
      </c>
      <c r="K80" s="100">
        <f t="shared" si="23"/>
        <v>1</v>
      </c>
      <c r="L80" s="100">
        <f t="shared" si="23"/>
        <v>1</v>
      </c>
      <c r="M80" s="100">
        <f t="shared" si="23"/>
        <v>1</v>
      </c>
      <c r="N80" s="100">
        <f t="shared" si="23"/>
        <v>1</v>
      </c>
      <c r="O80" s="100">
        <f t="shared" si="23"/>
        <v>1</v>
      </c>
      <c r="P80" s="100">
        <f t="shared" si="23"/>
        <v>1</v>
      </c>
      <c r="Q80" s="100">
        <f t="shared" si="23"/>
        <v>1</v>
      </c>
      <c r="R80" s="100">
        <f t="shared" si="23"/>
        <v>1</v>
      </c>
      <c r="S80" s="100">
        <f t="shared" si="23"/>
        <v>1</v>
      </c>
      <c r="T80" s="100">
        <f t="shared" si="23"/>
        <v>1</v>
      </c>
      <c r="U80" s="100">
        <f t="shared" si="23"/>
        <v>1</v>
      </c>
      <c r="V80" s="100">
        <f t="shared" si="23"/>
        <v>1</v>
      </c>
      <c r="W80" s="100">
        <f t="shared" si="23"/>
        <v>1</v>
      </c>
      <c r="X80" s="100">
        <f t="shared" si="23"/>
        <v>1</v>
      </c>
      <c r="Y80" s="100">
        <f t="shared" si="23"/>
        <v>1</v>
      </c>
      <c r="Z80" s="100">
        <f t="shared" si="23"/>
        <v>1</v>
      </c>
      <c r="AA80" s="100">
        <f t="shared" si="23"/>
        <v>1</v>
      </c>
      <c r="AB80" s="100">
        <f t="shared" si="23"/>
        <v>1</v>
      </c>
      <c r="AC80" s="100">
        <f t="shared" si="23"/>
        <v>1</v>
      </c>
      <c r="AD80" s="100">
        <f t="shared" si="23"/>
        <v>1</v>
      </c>
      <c r="AE80" s="100">
        <f t="shared" si="23"/>
        <v>1</v>
      </c>
      <c r="AF80" s="100">
        <f t="shared" si="23"/>
        <v>1</v>
      </c>
      <c r="AG80" s="100">
        <f t="shared" si="23"/>
        <v>1</v>
      </c>
      <c r="AH80" s="100">
        <f t="shared" si="23"/>
        <v>1</v>
      </c>
      <c r="AI80" s="100">
        <f t="shared" si="23"/>
        <v>1</v>
      </c>
      <c r="AJ80" s="100">
        <f t="shared" si="23"/>
        <v>1</v>
      </c>
      <c r="AK80" s="100">
        <f t="shared" si="23"/>
        <v>1</v>
      </c>
      <c r="AL80" s="100">
        <f t="shared" si="23"/>
        <v>1</v>
      </c>
      <c r="AM80" s="100">
        <f t="shared" si="23"/>
        <v>1</v>
      </c>
      <c r="AN80" s="23"/>
      <c r="AO80" s="23"/>
      <c r="AP80" s="23"/>
      <c r="AQ80" s="23"/>
      <c r="AR80" s="23"/>
      <c r="AS80" s="23"/>
      <c r="AT80" s="23"/>
      <c r="AU80" s="23"/>
      <c r="AV80" s="23"/>
      <c r="AW80" s="23"/>
      <c r="AX80" s="23"/>
      <c r="AY80" s="23"/>
      <c r="AZ80" s="23"/>
    </row>
    <row r="81" spans="1:60" x14ac:dyDescent="0.5">
      <c r="A81" s="23"/>
      <c r="B81" s="23"/>
      <c r="C81" s="93" t="s">
        <v>86</v>
      </c>
      <c r="D81" s="93"/>
      <c r="E81" s="93"/>
      <c r="F81" s="23"/>
      <c r="G81" s="23"/>
      <c r="H81" s="94"/>
      <c r="I81" s="23"/>
      <c r="J81" s="102">
        <f>IF(SUM($J80:J80)=0,0,1)</f>
        <v>1</v>
      </c>
      <c r="K81" s="102">
        <f>IF(SUM($J80:K80)=0,0,1)</f>
        <v>1</v>
      </c>
      <c r="L81" s="102">
        <f>IF(SUM($J80:L80)=0,0,1)</f>
        <v>1</v>
      </c>
      <c r="M81" s="102">
        <f>IF(SUM($J80:M80)=0,0,1)</f>
        <v>1</v>
      </c>
      <c r="N81" s="102">
        <f>IF(SUM($J80:N80)=0,0,1)</f>
        <v>1</v>
      </c>
      <c r="O81" s="102">
        <f>IF(SUM($J80:O80)=0,0,1)</f>
        <v>1</v>
      </c>
      <c r="P81" s="102">
        <f>IF(SUM($J80:P80)=0,0,1)</f>
        <v>1</v>
      </c>
      <c r="Q81" s="102">
        <f>IF(SUM($J80:Q80)=0,0,1)</f>
        <v>1</v>
      </c>
      <c r="R81" s="102">
        <f>IF(SUM($J80:R80)=0,0,1)</f>
        <v>1</v>
      </c>
      <c r="S81" s="102">
        <f>IF(SUM($J80:S80)=0,0,1)</f>
        <v>1</v>
      </c>
      <c r="T81" s="102">
        <f>IF(SUM($J80:T80)=0,0,1)</f>
        <v>1</v>
      </c>
      <c r="U81" s="102">
        <f>IF(SUM($J80:U80)=0,0,1)</f>
        <v>1</v>
      </c>
      <c r="V81" s="102">
        <f>IF(SUM($J80:V80)=0,0,1)</f>
        <v>1</v>
      </c>
      <c r="W81" s="102">
        <f>IF(SUM($J80:W80)=0,0,1)</f>
        <v>1</v>
      </c>
      <c r="X81" s="102">
        <f>IF(SUM($J80:X80)=0,0,1)</f>
        <v>1</v>
      </c>
      <c r="Y81" s="102">
        <f>IF(SUM($J80:Y80)=0,0,1)</f>
        <v>1</v>
      </c>
      <c r="Z81" s="102">
        <f>IF(SUM($J80:Z80)=0,0,1)</f>
        <v>1</v>
      </c>
      <c r="AA81" s="102">
        <f>IF(SUM($J80:AA80)=0,0,1)</f>
        <v>1</v>
      </c>
      <c r="AB81" s="102">
        <f>IF(SUM($J80:AB80)=0,0,1)</f>
        <v>1</v>
      </c>
      <c r="AC81" s="102">
        <f>IF(SUM($J80:AC80)=0,0,1)</f>
        <v>1</v>
      </c>
      <c r="AD81" s="102">
        <f>IF(SUM($J80:AD80)=0,0,1)</f>
        <v>1</v>
      </c>
      <c r="AE81" s="102">
        <f>IF(SUM($J80:AE80)=0,0,1)</f>
        <v>1</v>
      </c>
      <c r="AF81" s="102">
        <f>IF(SUM($J80:AF80)=0,0,1)</f>
        <v>1</v>
      </c>
      <c r="AG81" s="102">
        <f>IF(SUM($J80:AG80)=0,0,1)</f>
        <v>1</v>
      </c>
      <c r="AH81" s="102">
        <f>IF(SUM($J80:AH80)=0,0,1)</f>
        <v>1</v>
      </c>
      <c r="AI81" s="102">
        <f>IF(SUM($J80:AI80)=0,0,1)</f>
        <v>1</v>
      </c>
      <c r="AJ81" s="102">
        <f>IF(SUM($J80:AJ80)=0,0,1)</f>
        <v>1</v>
      </c>
      <c r="AK81" s="102">
        <f>IF(SUM($J80:AK80)=0,0,1)</f>
        <v>1</v>
      </c>
      <c r="AL81" s="102">
        <f>IF(SUM($J80:AL80)=0,0,1)</f>
        <v>1</v>
      </c>
      <c r="AM81" s="102">
        <f>IF(SUM($J80:AM80)=0,0,1)</f>
        <v>1</v>
      </c>
      <c r="AN81" s="23"/>
      <c r="AO81" s="23"/>
      <c r="AP81" s="23"/>
      <c r="AQ81" s="23"/>
      <c r="AR81" s="23"/>
      <c r="AS81" s="23"/>
      <c r="AT81" s="23"/>
      <c r="AU81" s="23"/>
      <c r="AV81" s="23"/>
      <c r="AW81" s="23"/>
      <c r="AX81" s="23"/>
      <c r="AY81" s="23"/>
      <c r="AZ81" s="23"/>
    </row>
    <row r="82" spans="1:60" x14ac:dyDescent="0.5">
      <c r="A82" s="23"/>
      <c r="B82" s="23"/>
      <c r="C82" s="93" t="s">
        <v>87</v>
      </c>
      <c r="D82" s="93"/>
      <c r="E82" s="93"/>
      <c r="F82" s="23"/>
      <c r="G82" s="23"/>
      <c r="H82" s="94"/>
      <c r="I82" s="23"/>
      <c r="J82" s="102">
        <f>IF($AK81=0,0,IF(AND(J81=0,J80=0),K82-1,0))</f>
        <v>0</v>
      </c>
      <c r="K82" s="102">
        <f t="shared" ref="K82:AM82" si="24">IF($AK81=0,0,IF(AND(K81=0,K80=0),L82-1,0))</f>
        <v>0</v>
      </c>
      <c r="L82" s="102">
        <f t="shared" si="24"/>
        <v>0</v>
      </c>
      <c r="M82" s="102">
        <f t="shared" si="24"/>
        <v>0</v>
      </c>
      <c r="N82" s="102">
        <f t="shared" si="24"/>
        <v>0</v>
      </c>
      <c r="O82" s="102">
        <f t="shared" si="24"/>
        <v>0</v>
      </c>
      <c r="P82" s="102">
        <f t="shared" si="24"/>
        <v>0</v>
      </c>
      <c r="Q82" s="102">
        <f t="shared" si="24"/>
        <v>0</v>
      </c>
      <c r="R82" s="102">
        <f t="shared" si="24"/>
        <v>0</v>
      </c>
      <c r="S82" s="102">
        <f t="shared" si="24"/>
        <v>0</v>
      </c>
      <c r="T82" s="102">
        <f t="shared" si="24"/>
        <v>0</v>
      </c>
      <c r="U82" s="102">
        <f t="shared" si="24"/>
        <v>0</v>
      </c>
      <c r="V82" s="102">
        <f t="shared" si="24"/>
        <v>0</v>
      </c>
      <c r="W82" s="102">
        <f t="shared" si="24"/>
        <v>0</v>
      </c>
      <c r="X82" s="102">
        <f t="shared" si="24"/>
        <v>0</v>
      </c>
      <c r="Y82" s="102">
        <f t="shared" si="24"/>
        <v>0</v>
      </c>
      <c r="Z82" s="102">
        <f t="shared" si="24"/>
        <v>0</v>
      </c>
      <c r="AA82" s="102">
        <f t="shared" si="24"/>
        <v>0</v>
      </c>
      <c r="AB82" s="102">
        <f t="shared" si="24"/>
        <v>0</v>
      </c>
      <c r="AC82" s="102">
        <f t="shared" si="24"/>
        <v>0</v>
      </c>
      <c r="AD82" s="102">
        <f t="shared" si="24"/>
        <v>0</v>
      </c>
      <c r="AE82" s="102">
        <f t="shared" si="24"/>
        <v>0</v>
      </c>
      <c r="AF82" s="102">
        <f t="shared" si="24"/>
        <v>0</v>
      </c>
      <c r="AG82" s="102">
        <f t="shared" si="24"/>
        <v>0</v>
      </c>
      <c r="AH82" s="102">
        <f t="shared" si="24"/>
        <v>0</v>
      </c>
      <c r="AI82" s="102">
        <f t="shared" si="24"/>
        <v>0</v>
      </c>
      <c r="AJ82" s="102">
        <f t="shared" si="24"/>
        <v>0</v>
      </c>
      <c r="AK82" s="102">
        <f t="shared" si="24"/>
        <v>0</v>
      </c>
      <c r="AL82" s="102">
        <f t="shared" si="24"/>
        <v>0</v>
      </c>
      <c r="AM82" s="102">
        <f t="shared" si="24"/>
        <v>0</v>
      </c>
      <c r="AN82" s="23"/>
      <c r="AO82" s="23"/>
      <c r="AP82" s="23"/>
      <c r="AQ82" s="23"/>
      <c r="AR82" s="23"/>
      <c r="AS82" s="23"/>
      <c r="AT82" s="23"/>
      <c r="AU82" s="23"/>
      <c r="AV82" s="23"/>
      <c r="AW82" s="23"/>
      <c r="AX82" s="23"/>
      <c r="AY82" s="23"/>
      <c r="AZ82" s="23"/>
    </row>
    <row r="83" spans="1:60" x14ac:dyDescent="0.5">
      <c r="A83" s="23"/>
      <c r="B83" s="23"/>
      <c r="C83" s="93" t="s">
        <v>88</v>
      </c>
      <c r="D83" s="93"/>
      <c r="E83" s="93"/>
      <c r="F83" s="101"/>
      <c r="G83" s="93"/>
      <c r="H83" s="94"/>
      <c r="I83" s="94"/>
      <c r="J83" s="102">
        <f t="shared" ref="J83:AM83" si="25">IF(ABS(J82)=INDEX(leadtimes,MATCH($B15,assetnames,0),1),1,0)</f>
        <v>1</v>
      </c>
      <c r="K83" s="102">
        <f t="shared" si="25"/>
        <v>1</v>
      </c>
      <c r="L83" s="102">
        <f t="shared" si="25"/>
        <v>1</v>
      </c>
      <c r="M83" s="102">
        <f t="shared" si="25"/>
        <v>1</v>
      </c>
      <c r="N83" s="102">
        <f t="shared" si="25"/>
        <v>1</v>
      </c>
      <c r="O83" s="102">
        <f t="shared" si="25"/>
        <v>1</v>
      </c>
      <c r="P83" s="102">
        <f t="shared" si="25"/>
        <v>1</v>
      </c>
      <c r="Q83" s="102">
        <f t="shared" si="25"/>
        <v>1</v>
      </c>
      <c r="R83" s="102">
        <f t="shared" si="25"/>
        <v>1</v>
      </c>
      <c r="S83" s="102">
        <f t="shared" si="25"/>
        <v>1</v>
      </c>
      <c r="T83" s="102">
        <f t="shared" si="25"/>
        <v>1</v>
      </c>
      <c r="U83" s="102">
        <f t="shared" si="25"/>
        <v>1</v>
      </c>
      <c r="V83" s="102">
        <f t="shared" si="25"/>
        <v>1</v>
      </c>
      <c r="W83" s="102">
        <f t="shared" si="25"/>
        <v>1</v>
      </c>
      <c r="X83" s="102">
        <f t="shared" si="25"/>
        <v>1</v>
      </c>
      <c r="Y83" s="102">
        <f t="shared" si="25"/>
        <v>1</v>
      </c>
      <c r="Z83" s="102">
        <f t="shared" si="25"/>
        <v>1</v>
      </c>
      <c r="AA83" s="102">
        <f t="shared" si="25"/>
        <v>1</v>
      </c>
      <c r="AB83" s="102">
        <f t="shared" si="25"/>
        <v>1</v>
      </c>
      <c r="AC83" s="102">
        <f t="shared" si="25"/>
        <v>1</v>
      </c>
      <c r="AD83" s="102">
        <f t="shared" si="25"/>
        <v>1</v>
      </c>
      <c r="AE83" s="102">
        <f t="shared" si="25"/>
        <v>1</v>
      </c>
      <c r="AF83" s="102">
        <f t="shared" si="25"/>
        <v>1</v>
      </c>
      <c r="AG83" s="102">
        <f t="shared" si="25"/>
        <v>1</v>
      </c>
      <c r="AH83" s="102">
        <f t="shared" si="25"/>
        <v>1</v>
      </c>
      <c r="AI83" s="102">
        <f t="shared" si="25"/>
        <v>1</v>
      </c>
      <c r="AJ83" s="102">
        <f t="shared" si="25"/>
        <v>1</v>
      </c>
      <c r="AK83" s="102">
        <f t="shared" si="25"/>
        <v>1</v>
      </c>
      <c r="AL83" s="102">
        <f t="shared" si="25"/>
        <v>1</v>
      </c>
      <c r="AM83" s="102">
        <f t="shared" si="25"/>
        <v>1</v>
      </c>
      <c r="AN83" s="102"/>
      <c r="AO83" s="102"/>
      <c r="AP83" s="102"/>
      <c r="AQ83" s="102"/>
      <c r="AR83" s="102"/>
      <c r="AS83" s="102"/>
      <c r="AT83" s="102"/>
      <c r="AU83" s="102"/>
      <c r="AV83" s="102"/>
      <c r="AW83" s="102"/>
      <c r="AX83" s="102"/>
      <c r="AY83" s="102"/>
      <c r="AZ83" s="102"/>
      <c r="BA83" s="102"/>
      <c r="BB83" s="102"/>
      <c r="BC83" s="102"/>
      <c r="BD83" s="102"/>
      <c r="BE83" s="95"/>
      <c r="BF83" s="95"/>
      <c r="BG83" s="95"/>
      <c r="BH83" s="95"/>
    </row>
    <row r="84" spans="1:60" x14ac:dyDescent="0.5">
      <c r="A84" s="23"/>
      <c r="B84" s="23"/>
      <c r="C84" s="93" t="s">
        <v>89</v>
      </c>
      <c r="D84" s="93"/>
      <c r="E84" s="93"/>
      <c r="F84" s="101"/>
      <c r="G84" s="93"/>
      <c r="H84" s="94"/>
      <c r="I84" s="94"/>
      <c r="J84" s="102">
        <f>IF(SUM($J83:J83)=1,1,0)+I84</f>
        <v>1</v>
      </c>
      <c r="K84" s="102">
        <f>IF(SUM($J83:K83)=1,1,0)+J84</f>
        <v>1</v>
      </c>
      <c r="L84" s="102">
        <f>IF(SUM($J83:L83)=1,1,0)+K84</f>
        <v>1</v>
      </c>
      <c r="M84" s="102">
        <f>IF(SUM($J83:M83)=1,1,0)+L84</f>
        <v>1</v>
      </c>
      <c r="N84" s="102">
        <f>IF(SUM($J83:N83)=1,1,0)+M84</f>
        <v>1</v>
      </c>
      <c r="O84" s="102">
        <f>IF(SUM($J83:O83)=1,1,0)+N84</f>
        <v>1</v>
      </c>
      <c r="P84" s="102">
        <f>IF(SUM($J83:P83)=1,1,0)+O84</f>
        <v>1</v>
      </c>
      <c r="Q84" s="102">
        <f>IF(SUM($J83:Q83)=1,1,0)+P84</f>
        <v>1</v>
      </c>
      <c r="R84" s="102">
        <f>IF(SUM($J83:R83)=1,1,0)+Q84</f>
        <v>1</v>
      </c>
      <c r="S84" s="102">
        <f>IF(SUM($J83:S83)=1,1,0)+R84</f>
        <v>1</v>
      </c>
      <c r="T84" s="102">
        <f>IF(SUM($J83:T83)=1,1,0)+S84</f>
        <v>1</v>
      </c>
      <c r="U84" s="102">
        <f>IF(SUM($J83:U83)=1,1,0)+T84</f>
        <v>1</v>
      </c>
      <c r="V84" s="102">
        <f>IF(SUM($J83:V83)=1,1,0)+U84</f>
        <v>1</v>
      </c>
      <c r="W84" s="102">
        <f>IF(SUM($J83:W83)=1,1,0)+V84</f>
        <v>1</v>
      </c>
      <c r="X84" s="102">
        <f>IF(SUM($J83:X83)=1,1,0)+W84</f>
        <v>1</v>
      </c>
      <c r="Y84" s="102">
        <f>IF(SUM($J83:Y83)=1,1,0)+X84</f>
        <v>1</v>
      </c>
      <c r="Z84" s="102">
        <f>IF(SUM($J83:Z83)=1,1,0)+Y84</f>
        <v>1</v>
      </c>
      <c r="AA84" s="102">
        <f>IF(SUM($J83:AA83)=1,1,0)+Z84</f>
        <v>1</v>
      </c>
      <c r="AB84" s="102">
        <f>IF(SUM($J83:AB83)=1,1,0)+AA84</f>
        <v>1</v>
      </c>
      <c r="AC84" s="102">
        <f>IF(SUM($J83:AC83)=1,1,0)+AB84</f>
        <v>1</v>
      </c>
      <c r="AD84" s="102">
        <f>IF(SUM($J83:AD83)=1,1,0)+AC84</f>
        <v>1</v>
      </c>
      <c r="AE84" s="102">
        <f>IF(SUM($J83:AE83)=1,1,0)+AD84</f>
        <v>1</v>
      </c>
      <c r="AF84" s="102">
        <f>IF(SUM($J83:AF83)=1,1,0)+AE84</f>
        <v>1</v>
      </c>
      <c r="AG84" s="102">
        <f>IF(SUM($J83:AG83)=1,1,0)+AF84</f>
        <v>1</v>
      </c>
      <c r="AH84" s="102">
        <f>IF(SUM($J83:AH83)=1,1,0)+AG84</f>
        <v>1</v>
      </c>
      <c r="AI84" s="102">
        <f>IF(SUM($J83:AI83)=1,1,0)+AH84</f>
        <v>1</v>
      </c>
      <c r="AJ84" s="102">
        <f>IF(SUM($J83:AJ83)=1,1,0)+AI84</f>
        <v>1</v>
      </c>
      <c r="AK84" s="102">
        <f>IF(SUM($J83:AK83)=1,1,0)+AJ84</f>
        <v>1</v>
      </c>
      <c r="AL84" s="102">
        <f>IF(SUM($J83:AL83)=1,1,0)+AK84</f>
        <v>1</v>
      </c>
      <c r="AM84" s="102">
        <f>IF(SUM($J83:AM83)=1,1,0)+AL84</f>
        <v>1</v>
      </c>
      <c r="AN84" s="102"/>
      <c r="AO84" s="102"/>
      <c r="AP84" s="102"/>
      <c r="AQ84" s="102"/>
      <c r="AR84" s="102"/>
      <c r="AS84" s="102"/>
      <c r="AT84" s="102"/>
      <c r="AU84" s="102"/>
      <c r="AV84" s="102"/>
      <c r="AW84" s="102"/>
      <c r="AX84" s="102"/>
      <c r="AY84" s="102"/>
      <c r="AZ84" s="102"/>
      <c r="BA84" s="102"/>
      <c r="BB84" s="102"/>
      <c r="BC84" s="102"/>
      <c r="BD84" s="102"/>
      <c r="BE84" s="95"/>
      <c r="BF84" s="95"/>
      <c r="BG84" s="95"/>
      <c r="BH84" s="95"/>
    </row>
    <row r="85" spans="1:60" ht="15.4" customHeight="1" x14ac:dyDescent="0.5">
      <c r="A85" s="23"/>
      <c r="B85" s="23"/>
      <c r="C85" s="93" t="s">
        <v>90</v>
      </c>
      <c r="D85" s="94"/>
      <c r="E85" s="94"/>
      <c r="F85" s="99"/>
      <c r="G85" s="94"/>
      <c r="H85" s="94"/>
      <c r="I85" s="94"/>
      <c r="J85" s="100">
        <f>SUM($J80:J80)</f>
        <v>1</v>
      </c>
      <c r="K85" s="100">
        <f>SUM($J80:K80)</f>
        <v>2</v>
      </c>
      <c r="L85" s="100">
        <f>SUM($J80:L80)</f>
        <v>3</v>
      </c>
      <c r="M85" s="100">
        <f>SUM($J80:M80)</f>
        <v>4</v>
      </c>
      <c r="N85" s="100">
        <f>SUM($J80:N80)</f>
        <v>5</v>
      </c>
      <c r="O85" s="100">
        <f>SUM($J80:O80)</f>
        <v>6</v>
      </c>
      <c r="P85" s="100">
        <f>SUM($J80:P80)</f>
        <v>7</v>
      </c>
      <c r="Q85" s="100">
        <f>SUM($J80:Q80)</f>
        <v>8</v>
      </c>
      <c r="R85" s="100">
        <f>SUM($J80:R80)</f>
        <v>9</v>
      </c>
      <c r="S85" s="100">
        <f>SUM($J80:S80)</f>
        <v>10</v>
      </c>
      <c r="T85" s="100">
        <f>SUM($J80:T80)</f>
        <v>11</v>
      </c>
      <c r="U85" s="100">
        <f>SUM($J80:U80)</f>
        <v>12</v>
      </c>
      <c r="V85" s="100">
        <f>SUM($J80:V80)</f>
        <v>13</v>
      </c>
      <c r="W85" s="100">
        <f>SUM($J80:W80)</f>
        <v>14</v>
      </c>
      <c r="X85" s="100">
        <f>SUM($J80:X80)</f>
        <v>15</v>
      </c>
      <c r="Y85" s="100">
        <f>SUM($J80:Y80)</f>
        <v>16</v>
      </c>
      <c r="Z85" s="100">
        <f>SUM($J80:Z80)</f>
        <v>17</v>
      </c>
      <c r="AA85" s="100">
        <f>SUM($J80:AA80)</f>
        <v>18</v>
      </c>
      <c r="AB85" s="100">
        <f>SUM($J80:AB80)</f>
        <v>19</v>
      </c>
      <c r="AC85" s="100">
        <f>SUM($J80:AC80)</f>
        <v>20</v>
      </c>
      <c r="AD85" s="100">
        <f>SUM($J80:AD80)</f>
        <v>21</v>
      </c>
      <c r="AE85" s="100">
        <f>SUM($J80:AE80)</f>
        <v>22</v>
      </c>
      <c r="AF85" s="100">
        <f>SUM($J80:AF80)</f>
        <v>23</v>
      </c>
      <c r="AG85" s="100">
        <f>SUM($J80:AG80)</f>
        <v>24</v>
      </c>
      <c r="AH85" s="100">
        <f>SUM($J80:AH80)</f>
        <v>25</v>
      </c>
      <c r="AI85" s="100">
        <f>SUM($J80:AI80)</f>
        <v>26</v>
      </c>
      <c r="AJ85" s="100">
        <f>SUM($J80:AJ80)</f>
        <v>27</v>
      </c>
      <c r="AK85" s="100">
        <f>SUM($J80:AK80)</f>
        <v>28</v>
      </c>
      <c r="AL85" s="100">
        <f>SUM($J80:AL80)</f>
        <v>29</v>
      </c>
      <c r="AM85" s="100">
        <f>SUM($J80:AM80)</f>
        <v>30</v>
      </c>
      <c r="AN85" s="100"/>
      <c r="AO85" s="100"/>
      <c r="AP85" s="100"/>
      <c r="AQ85" s="100"/>
      <c r="AR85" s="100"/>
      <c r="AS85" s="100"/>
      <c r="AT85" s="100"/>
      <c r="AU85" s="100"/>
      <c r="AV85" s="100"/>
      <c r="AW85" s="100"/>
      <c r="AX85" s="100"/>
      <c r="AY85" s="100"/>
      <c r="AZ85" s="100"/>
      <c r="BA85" s="100"/>
      <c r="BB85" s="100"/>
      <c r="BC85" s="100"/>
      <c r="BD85" s="100"/>
      <c r="BE85" s="100"/>
      <c r="BF85" s="100"/>
      <c r="BG85" s="100"/>
      <c r="BH85" s="100"/>
    </row>
    <row r="86" spans="1:60" x14ac:dyDescent="0.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row>
    <row r="87" spans="1:60" x14ac:dyDescent="0.5">
      <c r="A87" s="23"/>
      <c r="B87" s="23"/>
      <c r="C87" s="23" t="s">
        <v>83</v>
      </c>
      <c r="D87" s="23" t="s">
        <v>44</v>
      </c>
      <c r="E87" s="23"/>
      <c r="G87" s="23"/>
      <c r="H87" s="139">
        <f>J87+NPV(discountrate,K87:AK87)</f>
        <v>0</v>
      </c>
      <c r="I87" s="23"/>
      <c r="J87" s="139">
        <f t="shared" ref="J87:AM87" si="26">INDEX(asset1volumes,MATCH($C87,volumesnames,0),MATCH(J$7,years,0))</f>
        <v>0</v>
      </c>
      <c r="K87" s="139">
        <f t="shared" si="26"/>
        <v>0</v>
      </c>
      <c r="L87" s="139">
        <f t="shared" si="26"/>
        <v>0</v>
      </c>
      <c r="M87" s="139">
        <f t="shared" si="26"/>
        <v>0</v>
      </c>
      <c r="N87" s="139">
        <f t="shared" si="26"/>
        <v>0</v>
      </c>
      <c r="O87" s="139">
        <f t="shared" si="26"/>
        <v>0</v>
      </c>
      <c r="P87" s="139">
        <f t="shared" si="26"/>
        <v>0</v>
      </c>
      <c r="Q87" s="139">
        <f t="shared" si="26"/>
        <v>0</v>
      </c>
      <c r="R87" s="139">
        <f t="shared" si="26"/>
        <v>0</v>
      </c>
      <c r="S87" s="139">
        <f t="shared" si="26"/>
        <v>0</v>
      </c>
      <c r="T87" s="139">
        <f t="shared" si="26"/>
        <v>0</v>
      </c>
      <c r="U87" s="139">
        <f t="shared" si="26"/>
        <v>0</v>
      </c>
      <c r="V87" s="139">
        <f t="shared" si="26"/>
        <v>0</v>
      </c>
      <c r="W87" s="139">
        <f t="shared" si="26"/>
        <v>0</v>
      </c>
      <c r="X87" s="139">
        <f t="shared" si="26"/>
        <v>0</v>
      </c>
      <c r="Y87" s="139">
        <f t="shared" si="26"/>
        <v>0</v>
      </c>
      <c r="Z87" s="139">
        <f t="shared" si="26"/>
        <v>0</v>
      </c>
      <c r="AA87" s="139">
        <f t="shared" si="26"/>
        <v>0</v>
      </c>
      <c r="AB87" s="139">
        <f t="shared" si="26"/>
        <v>0</v>
      </c>
      <c r="AC87" s="139">
        <f t="shared" si="26"/>
        <v>0</v>
      </c>
      <c r="AD87" s="139">
        <f t="shared" si="26"/>
        <v>0</v>
      </c>
      <c r="AE87" s="139">
        <f t="shared" si="26"/>
        <v>0</v>
      </c>
      <c r="AF87" s="139">
        <f t="shared" si="26"/>
        <v>0</v>
      </c>
      <c r="AG87" s="139">
        <f t="shared" si="26"/>
        <v>0</v>
      </c>
      <c r="AH87" s="139">
        <f t="shared" si="26"/>
        <v>0</v>
      </c>
      <c r="AI87" s="139">
        <f t="shared" si="26"/>
        <v>0</v>
      </c>
      <c r="AJ87" s="139">
        <f t="shared" si="26"/>
        <v>0</v>
      </c>
      <c r="AK87" s="139">
        <f t="shared" si="26"/>
        <v>0</v>
      </c>
      <c r="AL87" s="139">
        <f t="shared" si="26"/>
        <v>0</v>
      </c>
      <c r="AM87" s="139">
        <f t="shared" si="26"/>
        <v>0</v>
      </c>
      <c r="AN87" s="23"/>
      <c r="AO87" s="23"/>
      <c r="AP87" s="23"/>
      <c r="AQ87" s="23"/>
      <c r="AR87" s="23"/>
      <c r="AS87" s="23"/>
      <c r="AT87" s="23"/>
      <c r="AU87" s="23"/>
      <c r="AV87" s="23"/>
      <c r="AW87" s="23"/>
      <c r="AX87" s="23"/>
      <c r="AY87" s="23"/>
      <c r="AZ87" s="23"/>
    </row>
    <row r="88" spans="1:60" x14ac:dyDescent="0.5">
      <c r="A88" s="23"/>
      <c r="B88" s="23"/>
      <c r="C88" s="23" t="s">
        <v>91</v>
      </c>
      <c r="D88" s="23" t="s">
        <v>99</v>
      </c>
      <c r="E88" s="23"/>
      <c r="F88" s="99"/>
      <c r="G88" s="23"/>
      <c r="H88" s="23"/>
      <c r="I88" s="23"/>
      <c r="J88" s="139">
        <f>J97</f>
        <v>0</v>
      </c>
      <c r="K88" s="139">
        <f t="shared" ref="K88:AM88" si="27">K97</f>
        <v>0</v>
      </c>
      <c r="L88" s="139">
        <f t="shared" si="27"/>
        <v>0</v>
      </c>
      <c r="M88" s="139">
        <f t="shared" si="27"/>
        <v>0</v>
      </c>
      <c r="N88" s="139">
        <f t="shared" si="27"/>
        <v>0</v>
      </c>
      <c r="O88" s="139">
        <f t="shared" si="27"/>
        <v>0</v>
      </c>
      <c r="P88" s="139">
        <f t="shared" si="27"/>
        <v>0</v>
      </c>
      <c r="Q88" s="139">
        <f t="shared" si="27"/>
        <v>0</v>
      </c>
      <c r="R88" s="139">
        <f t="shared" si="27"/>
        <v>0</v>
      </c>
      <c r="S88" s="139">
        <f t="shared" si="27"/>
        <v>0</v>
      </c>
      <c r="T88" s="139">
        <f t="shared" si="27"/>
        <v>0</v>
      </c>
      <c r="U88" s="139">
        <f t="shared" si="27"/>
        <v>0</v>
      </c>
      <c r="V88" s="139">
        <f t="shared" si="27"/>
        <v>0</v>
      </c>
      <c r="W88" s="139">
        <f t="shared" si="27"/>
        <v>0</v>
      </c>
      <c r="X88" s="139">
        <f t="shared" si="27"/>
        <v>0</v>
      </c>
      <c r="Y88" s="139">
        <f t="shared" si="27"/>
        <v>0</v>
      </c>
      <c r="Z88" s="139">
        <f t="shared" si="27"/>
        <v>0</v>
      </c>
      <c r="AA88" s="139">
        <f t="shared" si="27"/>
        <v>0</v>
      </c>
      <c r="AB88" s="139">
        <f t="shared" si="27"/>
        <v>0</v>
      </c>
      <c r="AC88" s="139">
        <f t="shared" si="27"/>
        <v>0</v>
      </c>
      <c r="AD88" s="139">
        <f t="shared" si="27"/>
        <v>0</v>
      </c>
      <c r="AE88" s="139">
        <f t="shared" si="27"/>
        <v>0</v>
      </c>
      <c r="AF88" s="139">
        <f t="shared" si="27"/>
        <v>0</v>
      </c>
      <c r="AG88" s="139">
        <f t="shared" si="27"/>
        <v>0</v>
      </c>
      <c r="AH88" s="139">
        <f t="shared" si="27"/>
        <v>0</v>
      </c>
      <c r="AI88" s="139">
        <f t="shared" si="27"/>
        <v>0</v>
      </c>
      <c r="AJ88" s="139">
        <f t="shared" si="27"/>
        <v>0</v>
      </c>
      <c r="AK88" s="139">
        <f t="shared" si="27"/>
        <v>0</v>
      </c>
      <c r="AL88" s="139">
        <f t="shared" si="27"/>
        <v>0</v>
      </c>
      <c r="AM88" s="139">
        <f t="shared" si="27"/>
        <v>0</v>
      </c>
      <c r="AN88" s="23"/>
      <c r="AO88" s="23"/>
      <c r="AP88" s="23"/>
      <c r="AQ88" s="23"/>
      <c r="AR88" s="23"/>
      <c r="AS88" s="23"/>
      <c r="AT88" s="23"/>
      <c r="AU88" s="23"/>
      <c r="AV88" s="23"/>
      <c r="AW88" s="23"/>
      <c r="AX88" s="23"/>
      <c r="AY88" s="23"/>
      <c r="AZ88" s="23"/>
    </row>
    <row r="89" spans="1:60" x14ac:dyDescent="0.5">
      <c r="A89" s="23"/>
      <c r="B89" s="23"/>
      <c r="C89" s="23" t="s">
        <v>93</v>
      </c>
      <c r="D89" s="23" t="s">
        <v>94</v>
      </c>
      <c r="E89" s="23"/>
      <c r="F89" s="99" t="s">
        <v>95</v>
      </c>
      <c r="G89" s="23"/>
      <c r="H89" s="23"/>
      <c r="I89" s="23"/>
      <c r="J89" s="138" cm="1">
        <f t="array" ref="J89">IF(J84=0,0,INDEX(capex,MATCH($B15,assetnames,0),J84))</f>
        <v>0</v>
      </c>
      <c r="K89" s="138" cm="1">
        <f t="array" ref="K89">IF(K84=0,0,INDEX(capex,MATCH($B15,assetnames,0),K84))</f>
        <v>0</v>
      </c>
      <c r="L89" s="138" cm="1">
        <f t="array" ref="L89">IF(L84=0,0,INDEX(capex,MATCH($B15,assetnames,0),L84))</f>
        <v>0</v>
      </c>
      <c r="M89" s="138" cm="1">
        <f t="array" ref="M89">IF(M84=0,0,INDEX(capex,MATCH($B15,assetnames,0),M84))</f>
        <v>0</v>
      </c>
      <c r="N89" s="138" cm="1">
        <f t="array" ref="N89">IF(N84=0,0,INDEX(capex,MATCH($B15,assetnames,0),N84))</f>
        <v>0</v>
      </c>
      <c r="O89" s="138" cm="1">
        <f t="array" ref="O89">IF(O84=0,0,INDEX(capex,MATCH($B15,assetnames,0),O84))</f>
        <v>0</v>
      </c>
      <c r="P89" s="138" cm="1">
        <f t="array" ref="P89">IF(P84=0,0,INDEX(capex,MATCH($B15,assetnames,0),P84))</f>
        <v>0</v>
      </c>
      <c r="Q89" s="138" cm="1">
        <f t="array" ref="Q89">IF(Q84=0,0,INDEX(capex,MATCH($B15,assetnames,0),Q84))</f>
        <v>0</v>
      </c>
      <c r="R89" s="138" cm="1">
        <f t="array" ref="R89">IF(R84=0,0,INDEX(capex,MATCH($B15,assetnames,0),R84))</f>
        <v>0</v>
      </c>
      <c r="S89" s="138" cm="1">
        <f t="array" ref="S89">IF(S84=0,0,INDEX(capex,MATCH($B15,assetnames,0),S84))</f>
        <v>0</v>
      </c>
      <c r="T89" s="138" cm="1">
        <f t="array" ref="T89">IF(T84=0,0,INDEX(capex,MATCH($B15,assetnames,0),T84))</f>
        <v>0</v>
      </c>
      <c r="U89" s="138" cm="1">
        <f t="array" ref="U89">IF(U84=0,0,INDEX(capex,MATCH($B15,assetnames,0),U84))</f>
        <v>0</v>
      </c>
      <c r="V89" s="138" cm="1">
        <f t="array" ref="V89">IF(V84=0,0,INDEX(capex,MATCH($B15,assetnames,0),V84))</f>
        <v>0</v>
      </c>
      <c r="W89" s="138" cm="1">
        <f t="array" ref="W89">IF(W84=0,0,INDEX(capex,MATCH($B15,assetnames,0),W84))</f>
        <v>0</v>
      </c>
      <c r="X89" s="138" cm="1">
        <f t="array" ref="X89">IF(X84=0,0,INDEX(capex,MATCH($B15,assetnames,0),X84))</f>
        <v>0</v>
      </c>
      <c r="Y89" s="138" cm="1">
        <f t="array" ref="Y89">IF(Y84=0,0,INDEX(capex,MATCH($B15,assetnames,0),Y84))</f>
        <v>0</v>
      </c>
      <c r="Z89" s="138" cm="1">
        <f t="array" ref="Z89">IF(Z84=0,0,INDEX(capex,MATCH($B15,assetnames,0),Z84))</f>
        <v>0</v>
      </c>
      <c r="AA89" s="138" cm="1">
        <f t="array" ref="AA89">IF(AA84=0,0,INDEX(capex,MATCH($B15,assetnames,0),AA84))</f>
        <v>0</v>
      </c>
      <c r="AB89" s="138" cm="1">
        <f t="array" ref="AB89">IF(AB84=0,0,INDEX(capex,MATCH($B15,assetnames,0),AB84))</f>
        <v>0</v>
      </c>
      <c r="AC89" s="138" cm="1">
        <f t="array" ref="AC89">IF(AC84=0,0,INDEX(capex,MATCH($B15,assetnames,0),AC84))</f>
        <v>0</v>
      </c>
      <c r="AD89" s="138" cm="1">
        <f t="array" ref="AD89">IF(AD84=0,0,INDEX(capex,MATCH($B15,assetnames,0),AD84))</f>
        <v>0</v>
      </c>
      <c r="AE89" s="138" cm="1">
        <f t="array" ref="AE89">IF(AE84=0,0,INDEX(capex,MATCH($B15,assetnames,0),AE84))</f>
        <v>0</v>
      </c>
      <c r="AF89" s="138" cm="1">
        <f t="array" ref="AF89">IF(AF84=0,0,INDEX(capex,MATCH($B15,assetnames,0),AF84))</f>
        <v>0</v>
      </c>
      <c r="AG89" s="138" cm="1">
        <f t="array" ref="AG89">IF(AG84=0,0,INDEX(capex,MATCH($B15,assetnames,0),AG84))</f>
        <v>0</v>
      </c>
      <c r="AH89" s="138" cm="1">
        <f t="array" ref="AH89">IF(AH84=0,0,INDEX(capex,MATCH($B15,assetnames,0),AH84))</f>
        <v>0</v>
      </c>
      <c r="AI89" s="138" cm="1">
        <f t="array" ref="AI89">IF(AI84=0,0,INDEX(capex,MATCH($B15,assetnames,0),AI84))</f>
        <v>0</v>
      </c>
      <c r="AJ89" s="138" cm="1">
        <f t="array" ref="AJ89">IF(AJ84=0,0,INDEX(capex,MATCH($B15,assetnames,0),AJ84))</f>
        <v>0</v>
      </c>
      <c r="AK89" s="138" cm="1">
        <f t="array" ref="AK89">IF(AK84=0,0,INDEX(capex,MATCH($B15,assetnames,0),AK84))</f>
        <v>0</v>
      </c>
      <c r="AL89" s="138" cm="1">
        <f t="array" ref="AL89">IF(AL84=0,0,INDEX(capex,MATCH($B15,assetnames,0),AL84))</f>
        <v>0</v>
      </c>
      <c r="AM89" s="138" cm="1">
        <f t="array" ref="AM89">IF(AM84=0,0,INDEX(capex,MATCH($B15,assetnames,0),AM84))</f>
        <v>0</v>
      </c>
      <c r="AN89" s="23"/>
      <c r="AO89" s="23"/>
      <c r="AP89" s="23"/>
      <c r="AQ89" s="23"/>
      <c r="AR89" s="23"/>
      <c r="AS89" s="23"/>
      <c r="AT89" s="23"/>
      <c r="AU89" s="23"/>
      <c r="AV89" s="23"/>
      <c r="AW89" s="23"/>
      <c r="AX89" s="23"/>
      <c r="AY89" s="23"/>
      <c r="AZ89" s="23"/>
    </row>
    <row r="90" spans="1:60" x14ac:dyDescent="0.5">
      <c r="A90" s="23"/>
      <c r="B90" s="23"/>
      <c r="C90" s="23" t="s">
        <v>96</v>
      </c>
      <c r="D90" s="23" t="s">
        <v>94</v>
      </c>
      <c r="E90" s="23"/>
      <c r="F90" s="114" t="str">
        <f>IF(H91=0,"",INDEX($J$7:$AM$7,1,MATCH(1,$J83:$AM83,0)))</f>
        <v/>
      </c>
      <c r="G90" s="23"/>
      <c r="H90" s="23"/>
      <c r="I90" s="23"/>
      <c r="J90" s="138">
        <f t="shared" ref="J90:AM90" si="28">IF(J80=1,INDEX(opex,MATCH($B15,assetnames,0),J85),0)</f>
        <v>0</v>
      </c>
      <c r="K90" s="138">
        <f t="shared" si="28"/>
        <v>0</v>
      </c>
      <c r="L90" s="138">
        <f t="shared" si="28"/>
        <v>0</v>
      </c>
      <c r="M90" s="138">
        <f t="shared" si="28"/>
        <v>0</v>
      </c>
      <c r="N90" s="138">
        <f t="shared" si="28"/>
        <v>0</v>
      </c>
      <c r="O90" s="138">
        <f t="shared" si="28"/>
        <v>0</v>
      </c>
      <c r="P90" s="138">
        <f t="shared" si="28"/>
        <v>0</v>
      </c>
      <c r="Q90" s="138">
        <f t="shared" si="28"/>
        <v>0</v>
      </c>
      <c r="R90" s="138">
        <f t="shared" si="28"/>
        <v>0</v>
      </c>
      <c r="S90" s="138">
        <f t="shared" si="28"/>
        <v>0</v>
      </c>
      <c r="T90" s="138">
        <f t="shared" si="28"/>
        <v>0</v>
      </c>
      <c r="U90" s="138">
        <f t="shared" si="28"/>
        <v>0</v>
      </c>
      <c r="V90" s="138">
        <f t="shared" si="28"/>
        <v>0</v>
      </c>
      <c r="W90" s="138">
        <f t="shared" si="28"/>
        <v>0</v>
      </c>
      <c r="X90" s="138">
        <f t="shared" si="28"/>
        <v>0</v>
      </c>
      <c r="Y90" s="138">
        <f t="shared" si="28"/>
        <v>0</v>
      </c>
      <c r="Z90" s="138">
        <f t="shared" si="28"/>
        <v>0</v>
      </c>
      <c r="AA90" s="138">
        <f t="shared" si="28"/>
        <v>0</v>
      </c>
      <c r="AB90" s="138">
        <f t="shared" si="28"/>
        <v>0</v>
      </c>
      <c r="AC90" s="138">
        <f t="shared" si="28"/>
        <v>0</v>
      </c>
      <c r="AD90" s="138">
        <f t="shared" si="28"/>
        <v>0</v>
      </c>
      <c r="AE90" s="138">
        <f t="shared" si="28"/>
        <v>0</v>
      </c>
      <c r="AF90" s="138">
        <f t="shared" si="28"/>
        <v>0</v>
      </c>
      <c r="AG90" s="138">
        <f t="shared" si="28"/>
        <v>0</v>
      </c>
      <c r="AH90" s="138">
        <f t="shared" si="28"/>
        <v>0</v>
      </c>
      <c r="AI90" s="138">
        <f t="shared" si="28"/>
        <v>0</v>
      </c>
      <c r="AJ90" s="138">
        <f t="shared" si="28"/>
        <v>0</v>
      </c>
      <c r="AK90" s="138">
        <f t="shared" si="28"/>
        <v>0</v>
      </c>
      <c r="AL90" s="138">
        <f t="shared" si="28"/>
        <v>0</v>
      </c>
      <c r="AM90" s="138">
        <f t="shared" si="28"/>
        <v>0</v>
      </c>
      <c r="AN90" s="23"/>
      <c r="AO90" s="23"/>
      <c r="AP90" s="23"/>
      <c r="AQ90" s="23"/>
      <c r="AR90" s="23"/>
      <c r="AS90" s="23"/>
      <c r="AT90" s="23"/>
      <c r="AU90" s="23"/>
      <c r="AV90" s="23"/>
      <c r="AW90" s="23"/>
      <c r="AX90" s="23"/>
      <c r="AY90" s="23"/>
      <c r="AZ90" s="23"/>
    </row>
    <row r="91" spans="1:60" s="96" customFormat="1" x14ac:dyDescent="0.5">
      <c r="A91" s="24"/>
      <c r="B91" s="24"/>
      <c r="C91" s="24" t="s">
        <v>97</v>
      </c>
      <c r="D91" s="24" t="s">
        <v>94</v>
      </c>
      <c r="E91" s="24"/>
      <c r="F91" s="24"/>
      <c r="G91" s="24"/>
      <c r="H91" s="141">
        <f>J91+NPV(discountrate,K91:AK91)</f>
        <v>0</v>
      </c>
      <c r="I91" s="24"/>
      <c r="J91" s="140">
        <f>SUM(J88:J90)</f>
        <v>0</v>
      </c>
      <c r="K91" s="140">
        <f t="shared" ref="K91:AM91" si="29">SUM(K88:K90)</f>
        <v>0</v>
      </c>
      <c r="L91" s="140">
        <f t="shared" si="29"/>
        <v>0</v>
      </c>
      <c r="M91" s="140">
        <f t="shared" si="29"/>
        <v>0</v>
      </c>
      <c r="N91" s="140">
        <f t="shared" si="29"/>
        <v>0</v>
      </c>
      <c r="O91" s="140">
        <f t="shared" si="29"/>
        <v>0</v>
      </c>
      <c r="P91" s="140">
        <f t="shared" si="29"/>
        <v>0</v>
      </c>
      <c r="Q91" s="140">
        <f t="shared" si="29"/>
        <v>0</v>
      </c>
      <c r="R91" s="140">
        <f t="shared" si="29"/>
        <v>0</v>
      </c>
      <c r="S91" s="140">
        <f t="shared" si="29"/>
        <v>0</v>
      </c>
      <c r="T91" s="140">
        <f t="shared" si="29"/>
        <v>0</v>
      </c>
      <c r="U91" s="140">
        <f t="shared" si="29"/>
        <v>0</v>
      </c>
      <c r="V91" s="140">
        <f t="shared" si="29"/>
        <v>0</v>
      </c>
      <c r="W91" s="140">
        <f t="shared" si="29"/>
        <v>0</v>
      </c>
      <c r="X91" s="140">
        <f t="shared" si="29"/>
        <v>0</v>
      </c>
      <c r="Y91" s="140">
        <f t="shared" si="29"/>
        <v>0</v>
      </c>
      <c r="Z91" s="140">
        <f t="shared" si="29"/>
        <v>0</v>
      </c>
      <c r="AA91" s="140">
        <f t="shared" si="29"/>
        <v>0</v>
      </c>
      <c r="AB91" s="140">
        <f t="shared" si="29"/>
        <v>0</v>
      </c>
      <c r="AC91" s="140">
        <f t="shared" si="29"/>
        <v>0</v>
      </c>
      <c r="AD91" s="140">
        <f t="shared" si="29"/>
        <v>0</v>
      </c>
      <c r="AE91" s="140">
        <f t="shared" si="29"/>
        <v>0</v>
      </c>
      <c r="AF91" s="140">
        <f t="shared" si="29"/>
        <v>0</v>
      </c>
      <c r="AG91" s="140">
        <f t="shared" si="29"/>
        <v>0</v>
      </c>
      <c r="AH91" s="140">
        <f t="shared" si="29"/>
        <v>0</v>
      </c>
      <c r="AI91" s="140">
        <f t="shared" si="29"/>
        <v>0</v>
      </c>
      <c r="AJ91" s="140">
        <f t="shared" si="29"/>
        <v>0</v>
      </c>
      <c r="AK91" s="140">
        <f t="shared" si="29"/>
        <v>0</v>
      </c>
      <c r="AL91" s="140">
        <f t="shared" si="29"/>
        <v>0</v>
      </c>
      <c r="AM91" s="140">
        <f t="shared" si="29"/>
        <v>0</v>
      </c>
      <c r="AN91" s="24"/>
      <c r="AO91" s="24"/>
      <c r="AP91" s="24"/>
      <c r="AQ91" s="24"/>
      <c r="AR91" s="24"/>
      <c r="AS91" s="24"/>
      <c r="AT91" s="24"/>
      <c r="AU91" s="24"/>
      <c r="AV91" s="24"/>
      <c r="AW91" s="24"/>
      <c r="AX91" s="24"/>
      <c r="AY91" s="24"/>
      <c r="AZ91" s="24"/>
    </row>
    <row r="92" spans="1:60" s="96" customFormat="1" x14ac:dyDescent="0.5">
      <c r="A92" s="24"/>
      <c r="B92" s="24"/>
      <c r="C92" s="24"/>
      <c r="D92" s="24"/>
      <c r="E92" s="24"/>
      <c r="F92" s="24"/>
      <c r="G92" s="24"/>
      <c r="H92" s="135"/>
      <c r="I92" s="24"/>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24"/>
      <c r="AO92" s="24"/>
      <c r="AP92" s="24"/>
      <c r="AQ92" s="24"/>
      <c r="AR92" s="24"/>
      <c r="AS92" s="24"/>
      <c r="AT92" s="24"/>
      <c r="AU92" s="24"/>
      <c r="AV92" s="24"/>
      <c r="AW92" s="24"/>
      <c r="AX92" s="24"/>
      <c r="AY92" s="24"/>
      <c r="AZ92" s="24"/>
    </row>
    <row r="93" spans="1:60" s="96" customFormat="1" x14ac:dyDescent="0.5">
      <c r="A93" s="24"/>
      <c r="B93" s="24"/>
      <c r="C93" s="24" t="s">
        <v>91</v>
      </c>
      <c r="D93" s="24"/>
      <c r="E93" s="24"/>
      <c r="F93" s="24"/>
      <c r="G93" s="24"/>
      <c r="H93" s="134"/>
      <c r="I93" s="24"/>
      <c r="J93" s="134"/>
      <c r="K93" s="134"/>
      <c r="L93" s="134"/>
      <c r="M93" s="134"/>
      <c r="N93" s="134"/>
      <c r="O93" s="134"/>
      <c r="P93" s="134"/>
      <c r="Q93" s="134"/>
      <c r="R93" s="134"/>
      <c r="S93" s="134"/>
      <c r="T93" s="134"/>
      <c r="U93" s="134"/>
      <c r="V93" s="134"/>
      <c r="W93" s="134"/>
      <c r="X93" s="134"/>
      <c r="Y93" s="134"/>
      <c r="Z93" s="134"/>
      <c r="AA93" s="134"/>
      <c r="AB93" s="134"/>
      <c r="AC93" s="134"/>
      <c r="AD93" s="134"/>
      <c r="AE93" s="134"/>
      <c r="AF93" s="134"/>
      <c r="AG93" s="134"/>
      <c r="AH93" s="134"/>
      <c r="AI93" s="134"/>
      <c r="AJ93" s="134"/>
      <c r="AK93" s="134"/>
      <c r="AL93" s="134"/>
      <c r="AM93" s="134"/>
      <c r="AN93" s="24"/>
      <c r="AO93" s="24"/>
      <c r="AP93" s="24"/>
      <c r="AQ93" s="24"/>
      <c r="AR93" s="24"/>
      <c r="AS93" s="24"/>
      <c r="AT93" s="24"/>
      <c r="AU93" s="24"/>
      <c r="AV93" s="24"/>
      <c r="AW93" s="24"/>
      <c r="AX93" s="24"/>
      <c r="AY93" s="24"/>
      <c r="AZ93" s="24"/>
    </row>
    <row r="94" spans="1:60" s="96" customFormat="1" x14ac:dyDescent="0.5">
      <c r="A94" s="24"/>
      <c r="B94" s="24"/>
      <c r="C94" s="24"/>
      <c r="D94" s="24"/>
      <c r="E94" s="24"/>
      <c r="F94" s="24"/>
      <c r="G94" s="24"/>
      <c r="H94" s="134"/>
      <c r="I94" s="24"/>
      <c r="J94" s="134"/>
      <c r="K94" s="134"/>
      <c r="L94" s="134"/>
      <c r="M94" s="134"/>
      <c r="N94" s="134"/>
      <c r="O94" s="134"/>
      <c r="P94" s="134"/>
      <c r="Q94" s="134"/>
      <c r="R94" s="134"/>
      <c r="S94" s="134"/>
      <c r="T94" s="134"/>
      <c r="U94" s="134"/>
      <c r="V94" s="134"/>
      <c r="W94" s="134"/>
      <c r="X94" s="134"/>
      <c r="Y94" s="134"/>
      <c r="Z94" s="134"/>
      <c r="AA94" s="134"/>
      <c r="AB94" s="134"/>
      <c r="AC94" s="134"/>
      <c r="AD94" s="134"/>
      <c r="AE94" s="134"/>
      <c r="AF94" s="134"/>
      <c r="AG94" s="134"/>
      <c r="AH94" s="134"/>
      <c r="AI94" s="134"/>
      <c r="AJ94" s="134"/>
      <c r="AK94" s="134"/>
      <c r="AL94" s="134"/>
      <c r="AM94" s="134"/>
      <c r="AN94" s="24"/>
      <c r="AO94" s="24"/>
      <c r="AP94" s="24"/>
      <c r="AQ94" s="24"/>
      <c r="AR94" s="24"/>
      <c r="AS94" s="24"/>
      <c r="AT94" s="24"/>
      <c r="AU94" s="24"/>
      <c r="AV94" s="24"/>
      <c r="AW94" s="24"/>
      <c r="AX94" s="24"/>
      <c r="AY94" s="24"/>
      <c r="AZ94" s="24"/>
    </row>
    <row r="95" spans="1:60" x14ac:dyDescent="0.5">
      <c r="A95" s="23"/>
      <c r="B95" s="23"/>
      <c r="C95" s="23" t="s">
        <v>83</v>
      </c>
      <c r="D95" s="23" t="s">
        <v>40</v>
      </c>
      <c r="E95" s="23"/>
      <c r="F95" s="23"/>
      <c r="G95" s="23"/>
      <c r="H95" s="134"/>
      <c r="I95" s="23"/>
      <c r="J95" s="139">
        <f t="shared" ref="J95:AM95" si="30">INDEX(asset1volumes,MATCH($C95,volumesnames,0),MATCH(J$7,years,0))</f>
        <v>0</v>
      </c>
      <c r="K95" s="139">
        <f t="shared" si="30"/>
        <v>0</v>
      </c>
      <c r="L95" s="139">
        <f>INDEX(asset1volumes,MATCH($C95,volumesnames,0),MATCH(L$7,years,0))</f>
        <v>0</v>
      </c>
      <c r="M95" s="139">
        <f t="shared" si="30"/>
        <v>0</v>
      </c>
      <c r="N95" s="139">
        <f t="shared" si="30"/>
        <v>0</v>
      </c>
      <c r="O95" s="139">
        <f t="shared" si="30"/>
        <v>0</v>
      </c>
      <c r="P95" s="139">
        <f t="shared" si="30"/>
        <v>0</v>
      </c>
      <c r="Q95" s="139">
        <f t="shared" si="30"/>
        <v>0</v>
      </c>
      <c r="R95" s="139">
        <f t="shared" si="30"/>
        <v>0</v>
      </c>
      <c r="S95" s="139">
        <f t="shared" si="30"/>
        <v>0</v>
      </c>
      <c r="T95" s="139">
        <f t="shared" si="30"/>
        <v>0</v>
      </c>
      <c r="U95" s="139">
        <f t="shared" si="30"/>
        <v>0</v>
      </c>
      <c r="V95" s="139">
        <f t="shared" si="30"/>
        <v>0</v>
      </c>
      <c r="W95" s="139">
        <f t="shared" si="30"/>
        <v>0</v>
      </c>
      <c r="X95" s="139">
        <f t="shared" si="30"/>
        <v>0</v>
      </c>
      <c r="Y95" s="139">
        <f t="shared" si="30"/>
        <v>0</v>
      </c>
      <c r="Z95" s="139">
        <f t="shared" si="30"/>
        <v>0</v>
      </c>
      <c r="AA95" s="139">
        <f t="shared" si="30"/>
        <v>0</v>
      </c>
      <c r="AB95" s="139">
        <f t="shared" si="30"/>
        <v>0</v>
      </c>
      <c r="AC95" s="139">
        <f t="shared" si="30"/>
        <v>0</v>
      </c>
      <c r="AD95" s="139">
        <f t="shared" si="30"/>
        <v>0</v>
      </c>
      <c r="AE95" s="139">
        <f t="shared" si="30"/>
        <v>0</v>
      </c>
      <c r="AF95" s="139">
        <f t="shared" si="30"/>
        <v>0</v>
      </c>
      <c r="AG95" s="139">
        <f t="shared" si="30"/>
        <v>0</v>
      </c>
      <c r="AH95" s="139">
        <f t="shared" si="30"/>
        <v>0</v>
      </c>
      <c r="AI95" s="139">
        <f t="shared" si="30"/>
        <v>0</v>
      </c>
      <c r="AJ95" s="139">
        <f t="shared" si="30"/>
        <v>0</v>
      </c>
      <c r="AK95" s="139">
        <f t="shared" si="30"/>
        <v>0</v>
      </c>
      <c r="AL95" s="139">
        <f t="shared" si="30"/>
        <v>0</v>
      </c>
      <c r="AM95" s="139">
        <f t="shared" si="30"/>
        <v>0</v>
      </c>
      <c r="AN95" s="23"/>
      <c r="AO95" s="23"/>
      <c r="AP95" s="23"/>
      <c r="AQ95" s="23"/>
      <c r="AR95" s="23"/>
      <c r="AS95" s="23"/>
      <c r="AT95" s="23"/>
      <c r="AU95" s="23"/>
      <c r="AV95" s="23"/>
      <c r="AW95" s="23"/>
      <c r="AX95" s="23"/>
      <c r="AY95" s="23"/>
      <c r="AZ95" s="23"/>
    </row>
    <row r="96" spans="1:60" x14ac:dyDescent="0.5">
      <c r="A96" s="23"/>
      <c r="B96" s="23"/>
      <c r="C96" s="23" t="s">
        <v>98</v>
      </c>
      <c r="D96" s="23" t="s">
        <v>99</v>
      </c>
      <c r="E96" s="23"/>
      <c r="F96" s="23"/>
      <c r="G96" s="23"/>
      <c r="H96" s="134"/>
      <c r="I96" s="23"/>
      <c r="J96" s="139">
        <f t="shared" ref="J96:AM96" si="31">INDEX(asset1existingcost,MATCH(J$7,years,0))</f>
        <v>0</v>
      </c>
      <c r="K96" s="139">
        <f t="shared" si="31"/>
        <v>0</v>
      </c>
      <c r="L96" s="139">
        <f>INDEX(asset1existingcost,MATCH(L$7,years,0))</f>
        <v>0</v>
      </c>
      <c r="M96" s="139">
        <f t="shared" si="31"/>
        <v>0</v>
      </c>
      <c r="N96" s="139">
        <f t="shared" si="31"/>
        <v>0</v>
      </c>
      <c r="O96" s="139">
        <f t="shared" si="31"/>
        <v>0</v>
      </c>
      <c r="P96" s="139">
        <f t="shared" si="31"/>
        <v>0</v>
      </c>
      <c r="Q96" s="139">
        <f t="shared" si="31"/>
        <v>0</v>
      </c>
      <c r="R96" s="139">
        <f t="shared" si="31"/>
        <v>0</v>
      </c>
      <c r="S96" s="139">
        <f t="shared" si="31"/>
        <v>0</v>
      </c>
      <c r="T96" s="139">
        <f t="shared" si="31"/>
        <v>0</v>
      </c>
      <c r="U96" s="139">
        <f t="shared" si="31"/>
        <v>0</v>
      </c>
      <c r="V96" s="139">
        <f t="shared" si="31"/>
        <v>0</v>
      </c>
      <c r="W96" s="139">
        <f t="shared" si="31"/>
        <v>0</v>
      </c>
      <c r="X96" s="139">
        <f t="shared" si="31"/>
        <v>0</v>
      </c>
      <c r="Y96" s="139">
        <f t="shared" si="31"/>
        <v>0</v>
      </c>
      <c r="Z96" s="139">
        <f t="shared" si="31"/>
        <v>0</v>
      </c>
      <c r="AA96" s="139">
        <f t="shared" si="31"/>
        <v>0</v>
      </c>
      <c r="AB96" s="139">
        <f t="shared" si="31"/>
        <v>0</v>
      </c>
      <c r="AC96" s="139">
        <f t="shared" si="31"/>
        <v>0</v>
      </c>
      <c r="AD96" s="139">
        <f t="shared" si="31"/>
        <v>0</v>
      </c>
      <c r="AE96" s="139">
        <f t="shared" si="31"/>
        <v>0</v>
      </c>
      <c r="AF96" s="139">
        <f t="shared" si="31"/>
        <v>0</v>
      </c>
      <c r="AG96" s="139">
        <f t="shared" si="31"/>
        <v>0</v>
      </c>
      <c r="AH96" s="139">
        <f t="shared" si="31"/>
        <v>0</v>
      </c>
      <c r="AI96" s="139">
        <f t="shared" si="31"/>
        <v>0</v>
      </c>
      <c r="AJ96" s="139">
        <f t="shared" si="31"/>
        <v>0</v>
      </c>
      <c r="AK96" s="139">
        <f t="shared" si="31"/>
        <v>0</v>
      </c>
      <c r="AL96" s="139">
        <f t="shared" si="31"/>
        <v>0</v>
      </c>
      <c r="AM96" s="139">
        <f t="shared" si="31"/>
        <v>0</v>
      </c>
      <c r="AN96" s="23"/>
      <c r="AO96" s="23"/>
      <c r="AP96" s="23"/>
      <c r="AQ96" s="23"/>
      <c r="AR96" s="23"/>
      <c r="AS96" s="23"/>
      <c r="AT96" s="23"/>
      <c r="AU96" s="23"/>
      <c r="AV96" s="23"/>
      <c r="AW96" s="23"/>
      <c r="AX96" s="23"/>
      <c r="AY96" s="23"/>
      <c r="AZ96" s="23"/>
    </row>
    <row r="97" spans="1:60" s="96" customFormat="1" x14ac:dyDescent="0.5">
      <c r="A97" s="24"/>
      <c r="B97" s="24"/>
      <c r="C97" s="24" t="s">
        <v>100</v>
      </c>
      <c r="D97" s="24" t="s">
        <v>99</v>
      </c>
      <c r="E97" s="24"/>
      <c r="F97" s="24"/>
      <c r="G97" s="24"/>
      <c r="H97" s="140">
        <f>J97+NPV(discountrate,K97:AM97)</f>
        <v>0</v>
      </c>
      <c r="I97" s="24"/>
      <c r="J97" s="139">
        <f>J95*J96</f>
        <v>0</v>
      </c>
      <c r="K97" s="139">
        <f t="shared" ref="K97:AM97" si="32">K95*K96</f>
        <v>0</v>
      </c>
      <c r="L97" s="139">
        <f>L95*L96</f>
        <v>0</v>
      </c>
      <c r="M97" s="139">
        <f t="shared" si="32"/>
        <v>0</v>
      </c>
      <c r="N97" s="139">
        <f t="shared" si="32"/>
        <v>0</v>
      </c>
      <c r="O97" s="139">
        <f t="shared" si="32"/>
        <v>0</v>
      </c>
      <c r="P97" s="139">
        <f t="shared" si="32"/>
        <v>0</v>
      </c>
      <c r="Q97" s="139">
        <f t="shared" si="32"/>
        <v>0</v>
      </c>
      <c r="R97" s="139">
        <f t="shared" si="32"/>
        <v>0</v>
      </c>
      <c r="S97" s="139">
        <f t="shared" si="32"/>
        <v>0</v>
      </c>
      <c r="T97" s="139">
        <f t="shared" si="32"/>
        <v>0</v>
      </c>
      <c r="U97" s="139">
        <f t="shared" si="32"/>
        <v>0</v>
      </c>
      <c r="V97" s="139">
        <f t="shared" si="32"/>
        <v>0</v>
      </c>
      <c r="W97" s="139">
        <f t="shared" si="32"/>
        <v>0</v>
      </c>
      <c r="X97" s="139">
        <f t="shared" si="32"/>
        <v>0</v>
      </c>
      <c r="Y97" s="139">
        <f t="shared" si="32"/>
        <v>0</v>
      </c>
      <c r="Z97" s="139">
        <f t="shared" si="32"/>
        <v>0</v>
      </c>
      <c r="AA97" s="139">
        <f t="shared" si="32"/>
        <v>0</v>
      </c>
      <c r="AB97" s="139">
        <f t="shared" si="32"/>
        <v>0</v>
      </c>
      <c r="AC97" s="139">
        <f t="shared" si="32"/>
        <v>0</v>
      </c>
      <c r="AD97" s="139">
        <f t="shared" si="32"/>
        <v>0</v>
      </c>
      <c r="AE97" s="139">
        <f t="shared" si="32"/>
        <v>0</v>
      </c>
      <c r="AF97" s="139">
        <f t="shared" si="32"/>
        <v>0</v>
      </c>
      <c r="AG97" s="139">
        <f t="shared" si="32"/>
        <v>0</v>
      </c>
      <c r="AH97" s="139">
        <f t="shared" si="32"/>
        <v>0</v>
      </c>
      <c r="AI97" s="139">
        <f t="shared" si="32"/>
        <v>0</v>
      </c>
      <c r="AJ97" s="139">
        <f t="shared" si="32"/>
        <v>0</v>
      </c>
      <c r="AK97" s="139">
        <f t="shared" si="32"/>
        <v>0</v>
      </c>
      <c r="AL97" s="139">
        <f t="shared" si="32"/>
        <v>0</v>
      </c>
      <c r="AM97" s="139">
        <f t="shared" si="32"/>
        <v>0</v>
      </c>
      <c r="AN97" s="24"/>
      <c r="AO97" s="24"/>
      <c r="AP97" s="24"/>
      <c r="AQ97" s="24"/>
      <c r="AR97" s="24"/>
      <c r="AS97" s="24"/>
      <c r="AT97" s="24"/>
      <c r="AU97" s="24"/>
      <c r="AV97" s="24"/>
      <c r="AW97" s="24"/>
      <c r="AX97" s="24"/>
      <c r="AY97" s="24"/>
      <c r="AZ97" s="24"/>
    </row>
    <row r="98" spans="1:60" x14ac:dyDescent="0.5">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row>
    <row r="99" spans="1:60" x14ac:dyDescent="0.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row>
    <row r="100" spans="1:60" ht="19.5" x14ac:dyDescent="0.55000000000000004">
      <c r="A100" s="23"/>
      <c r="C100" s="92" t="s">
        <v>102</v>
      </c>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row>
    <row r="101" spans="1:60" x14ac:dyDescent="0.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row>
    <row r="102" spans="1:60" x14ac:dyDescent="0.5">
      <c r="A102" s="23"/>
      <c r="B102" s="23"/>
      <c r="C102" s="93" t="s">
        <v>84</v>
      </c>
      <c r="D102" s="94"/>
      <c r="E102" s="94"/>
      <c r="F102" s="23"/>
      <c r="G102" s="23"/>
      <c r="H102" s="94"/>
      <c r="I102" s="23"/>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94"/>
      <c r="AM102" s="94"/>
      <c r="AN102" s="23"/>
      <c r="AO102" s="23"/>
      <c r="AP102" s="23"/>
      <c r="AQ102" s="23"/>
      <c r="AR102" s="23"/>
      <c r="AS102" s="23"/>
      <c r="AT102" s="23"/>
      <c r="AU102" s="23"/>
      <c r="AV102" s="23"/>
      <c r="AW102" s="23"/>
      <c r="AX102" s="23"/>
      <c r="AY102" s="23"/>
      <c r="AZ102" s="23"/>
    </row>
    <row r="103" spans="1:60" x14ac:dyDescent="0.5">
      <c r="A103" s="23"/>
      <c r="B103" s="23"/>
      <c r="C103" s="93" t="s">
        <v>85</v>
      </c>
      <c r="D103" s="93"/>
      <c r="E103" s="93"/>
      <c r="F103" s="23"/>
      <c r="G103" s="23"/>
      <c r="H103" s="94"/>
      <c r="I103" s="23"/>
      <c r="J103" s="100">
        <f t="shared" ref="J103:AM103" si="33">IF(J110&lt;INDEX(tippingpoints,MATCH($B15,tippingpointnames,0),1),0,1)</f>
        <v>1</v>
      </c>
      <c r="K103" s="100">
        <f t="shared" si="33"/>
        <v>1</v>
      </c>
      <c r="L103" s="100">
        <f t="shared" si="33"/>
        <v>1</v>
      </c>
      <c r="M103" s="100">
        <f t="shared" si="33"/>
        <v>1</v>
      </c>
      <c r="N103" s="100">
        <f t="shared" si="33"/>
        <v>1</v>
      </c>
      <c r="O103" s="100">
        <f t="shared" si="33"/>
        <v>1</v>
      </c>
      <c r="P103" s="100">
        <f t="shared" si="33"/>
        <v>1</v>
      </c>
      <c r="Q103" s="100">
        <f t="shared" si="33"/>
        <v>1</v>
      </c>
      <c r="R103" s="100">
        <f t="shared" si="33"/>
        <v>1</v>
      </c>
      <c r="S103" s="100">
        <f t="shared" si="33"/>
        <v>1</v>
      </c>
      <c r="T103" s="100">
        <f t="shared" si="33"/>
        <v>1</v>
      </c>
      <c r="U103" s="100">
        <f t="shared" si="33"/>
        <v>1</v>
      </c>
      <c r="V103" s="100">
        <f t="shared" si="33"/>
        <v>1</v>
      </c>
      <c r="W103" s="100">
        <f t="shared" si="33"/>
        <v>1</v>
      </c>
      <c r="X103" s="100">
        <f t="shared" si="33"/>
        <v>1</v>
      </c>
      <c r="Y103" s="100">
        <f t="shared" si="33"/>
        <v>1</v>
      </c>
      <c r="Z103" s="100">
        <f t="shared" si="33"/>
        <v>1</v>
      </c>
      <c r="AA103" s="100">
        <f t="shared" si="33"/>
        <v>1</v>
      </c>
      <c r="AB103" s="100">
        <f t="shared" si="33"/>
        <v>1</v>
      </c>
      <c r="AC103" s="100">
        <f t="shared" si="33"/>
        <v>1</v>
      </c>
      <c r="AD103" s="100">
        <f t="shared" si="33"/>
        <v>1</v>
      </c>
      <c r="AE103" s="100">
        <f t="shared" si="33"/>
        <v>1</v>
      </c>
      <c r="AF103" s="100">
        <f t="shared" si="33"/>
        <v>1</v>
      </c>
      <c r="AG103" s="100">
        <f t="shared" si="33"/>
        <v>1</v>
      </c>
      <c r="AH103" s="100">
        <f t="shared" si="33"/>
        <v>1</v>
      </c>
      <c r="AI103" s="100">
        <f t="shared" si="33"/>
        <v>1</v>
      </c>
      <c r="AJ103" s="100">
        <f t="shared" si="33"/>
        <v>1</v>
      </c>
      <c r="AK103" s="100">
        <f t="shared" si="33"/>
        <v>1</v>
      </c>
      <c r="AL103" s="100">
        <f t="shared" si="33"/>
        <v>1</v>
      </c>
      <c r="AM103" s="100">
        <f t="shared" si="33"/>
        <v>1</v>
      </c>
      <c r="AN103" s="23"/>
      <c r="AO103" s="23"/>
      <c r="AP103" s="23"/>
      <c r="AQ103" s="23"/>
      <c r="AR103" s="23"/>
      <c r="AS103" s="23"/>
      <c r="AT103" s="23"/>
      <c r="AU103" s="23"/>
      <c r="AV103" s="23"/>
      <c r="AW103" s="23"/>
      <c r="AX103" s="23"/>
      <c r="AY103" s="23"/>
      <c r="AZ103" s="23"/>
    </row>
    <row r="104" spans="1:60" x14ac:dyDescent="0.5">
      <c r="A104" s="23"/>
      <c r="B104" s="23"/>
      <c r="C104" s="93" t="s">
        <v>86</v>
      </c>
      <c r="D104" s="93"/>
      <c r="E104" s="93"/>
      <c r="F104" s="23"/>
      <c r="G104" s="23"/>
      <c r="H104" s="94"/>
      <c r="I104" s="23"/>
      <c r="J104" s="102">
        <f>IF(SUM($J103:J103)=0,0,1)</f>
        <v>1</v>
      </c>
      <c r="K104" s="102">
        <f>IF(SUM($J103:K103)=0,0,1)</f>
        <v>1</v>
      </c>
      <c r="L104" s="102">
        <f>IF(SUM($J103:L103)=0,0,1)</f>
        <v>1</v>
      </c>
      <c r="M104" s="102">
        <f>IF(SUM($J103:M103)=0,0,1)</f>
        <v>1</v>
      </c>
      <c r="N104" s="102">
        <f>IF(SUM($J103:N103)=0,0,1)</f>
        <v>1</v>
      </c>
      <c r="O104" s="102">
        <f>IF(SUM($J103:O103)=0,0,1)</f>
        <v>1</v>
      </c>
      <c r="P104" s="102">
        <f>IF(SUM($J103:P103)=0,0,1)</f>
        <v>1</v>
      </c>
      <c r="Q104" s="102">
        <f>IF(SUM($J103:Q103)=0,0,1)</f>
        <v>1</v>
      </c>
      <c r="R104" s="102">
        <f>IF(SUM($J103:R103)=0,0,1)</f>
        <v>1</v>
      </c>
      <c r="S104" s="102">
        <f>IF(SUM($J103:S103)=0,0,1)</f>
        <v>1</v>
      </c>
      <c r="T104" s="102">
        <f>IF(SUM($J103:T103)=0,0,1)</f>
        <v>1</v>
      </c>
      <c r="U104" s="102">
        <f>IF(SUM($J103:U103)=0,0,1)</f>
        <v>1</v>
      </c>
      <c r="V104" s="102">
        <f>IF(SUM($J103:V103)=0,0,1)</f>
        <v>1</v>
      </c>
      <c r="W104" s="102">
        <f>IF(SUM($J103:W103)=0,0,1)</f>
        <v>1</v>
      </c>
      <c r="X104" s="102">
        <f>IF(SUM($J103:X103)=0,0,1)</f>
        <v>1</v>
      </c>
      <c r="Y104" s="102">
        <f>IF(SUM($J103:Y103)=0,0,1)</f>
        <v>1</v>
      </c>
      <c r="Z104" s="102">
        <f>IF(SUM($J103:Z103)=0,0,1)</f>
        <v>1</v>
      </c>
      <c r="AA104" s="102">
        <f>IF(SUM($J103:AA103)=0,0,1)</f>
        <v>1</v>
      </c>
      <c r="AB104" s="102">
        <f>IF(SUM($J103:AB103)=0,0,1)</f>
        <v>1</v>
      </c>
      <c r="AC104" s="102">
        <f>IF(SUM($J103:AC103)=0,0,1)</f>
        <v>1</v>
      </c>
      <c r="AD104" s="102">
        <f>IF(SUM($J103:AD103)=0,0,1)</f>
        <v>1</v>
      </c>
      <c r="AE104" s="102">
        <f>IF(SUM($J103:AE103)=0,0,1)</f>
        <v>1</v>
      </c>
      <c r="AF104" s="102">
        <f>IF(SUM($J103:AF103)=0,0,1)</f>
        <v>1</v>
      </c>
      <c r="AG104" s="102">
        <f>IF(SUM($J103:AG103)=0,0,1)</f>
        <v>1</v>
      </c>
      <c r="AH104" s="102">
        <f>IF(SUM($J103:AH103)=0,0,1)</f>
        <v>1</v>
      </c>
      <c r="AI104" s="102">
        <f>IF(SUM($J103:AI103)=0,0,1)</f>
        <v>1</v>
      </c>
      <c r="AJ104" s="102">
        <f>IF(SUM($J103:AJ103)=0,0,1)</f>
        <v>1</v>
      </c>
      <c r="AK104" s="102">
        <f>IF(SUM($J103:AK103)=0,0,1)</f>
        <v>1</v>
      </c>
      <c r="AL104" s="102">
        <f>IF(SUM($J103:AL103)=0,0,1)</f>
        <v>1</v>
      </c>
      <c r="AM104" s="102">
        <f>IF(SUM($J103:AM103)=0,0,1)</f>
        <v>1</v>
      </c>
      <c r="AN104" s="23"/>
      <c r="AO104" s="23"/>
      <c r="AP104" s="23"/>
      <c r="AQ104" s="23"/>
      <c r="AR104" s="23"/>
      <c r="AS104" s="23"/>
      <c r="AT104" s="23"/>
      <c r="AU104" s="23"/>
      <c r="AV104" s="23"/>
      <c r="AW104" s="23"/>
      <c r="AX104" s="23"/>
      <c r="AY104" s="23"/>
      <c r="AZ104" s="23"/>
    </row>
    <row r="105" spans="1:60" x14ac:dyDescent="0.5">
      <c r="A105" s="23"/>
      <c r="B105" s="23"/>
      <c r="C105" s="93" t="s">
        <v>87</v>
      </c>
      <c r="D105" s="93"/>
      <c r="E105" s="93"/>
      <c r="F105" s="23"/>
      <c r="G105" s="23"/>
      <c r="H105" s="94"/>
      <c r="I105" s="23"/>
      <c r="J105" s="102">
        <f>IF($AK104=0,0,IF(AND(J104=0,J103=0),K105-1,0))</f>
        <v>0</v>
      </c>
      <c r="K105" s="102">
        <f t="shared" ref="K105:AM105" si="34">IF($AK104=0,0,IF(AND(K104=0,K103=0),L105-1,0))</f>
        <v>0</v>
      </c>
      <c r="L105" s="102">
        <f t="shared" si="34"/>
        <v>0</v>
      </c>
      <c r="M105" s="102">
        <f t="shared" si="34"/>
        <v>0</v>
      </c>
      <c r="N105" s="102">
        <f t="shared" si="34"/>
        <v>0</v>
      </c>
      <c r="O105" s="102">
        <f t="shared" si="34"/>
        <v>0</v>
      </c>
      <c r="P105" s="102">
        <f t="shared" si="34"/>
        <v>0</v>
      </c>
      <c r="Q105" s="102">
        <f t="shared" si="34"/>
        <v>0</v>
      </c>
      <c r="R105" s="102">
        <f t="shared" si="34"/>
        <v>0</v>
      </c>
      <c r="S105" s="102">
        <f t="shared" si="34"/>
        <v>0</v>
      </c>
      <c r="T105" s="102">
        <f t="shared" si="34"/>
        <v>0</v>
      </c>
      <c r="U105" s="102">
        <f t="shared" si="34"/>
        <v>0</v>
      </c>
      <c r="V105" s="102">
        <f t="shared" si="34"/>
        <v>0</v>
      </c>
      <c r="W105" s="102">
        <f t="shared" si="34"/>
        <v>0</v>
      </c>
      <c r="X105" s="102">
        <f t="shared" si="34"/>
        <v>0</v>
      </c>
      <c r="Y105" s="102">
        <f t="shared" si="34"/>
        <v>0</v>
      </c>
      <c r="Z105" s="102">
        <f t="shared" si="34"/>
        <v>0</v>
      </c>
      <c r="AA105" s="102">
        <f t="shared" si="34"/>
        <v>0</v>
      </c>
      <c r="AB105" s="102">
        <f t="shared" si="34"/>
        <v>0</v>
      </c>
      <c r="AC105" s="102">
        <f t="shared" si="34"/>
        <v>0</v>
      </c>
      <c r="AD105" s="102">
        <f t="shared" si="34"/>
        <v>0</v>
      </c>
      <c r="AE105" s="102">
        <f t="shared" si="34"/>
        <v>0</v>
      </c>
      <c r="AF105" s="102">
        <f t="shared" si="34"/>
        <v>0</v>
      </c>
      <c r="AG105" s="102">
        <f t="shared" si="34"/>
        <v>0</v>
      </c>
      <c r="AH105" s="102">
        <f t="shared" si="34"/>
        <v>0</v>
      </c>
      <c r="AI105" s="102">
        <f t="shared" si="34"/>
        <v>0</v>
      </c>
      <c r="AJ105" s="102">
        <f t="shared" si="34"/>
        <v>0</v>
      </c>
      <c r="AK105" s="102">
        <f t="shared" si="34"/>
        <v>0</v>
      </c>
      <c r="AL105" s="102">
        <f t="shared" si="34"/>
        <v>0</v>
      </c>
      <c r="AM105" s="102">
        <f t="shared" si="34"/>
        <v>0</v>
      </c>
      <c r="AN105" s="23"/>
      <c r="AO105" s="23"/>
      <c r="AP105" s="23"/>
      <c r="AQ105" s="23"/>
      <c r="AR105" s="23"/>
      <c r="AS105" s="23"/>
      <c r="AT105" s="23"/>
      <c r="AU105" s="23"/>
      <c r="AV105" s="23"/>
      <c r="AW105" s="23"/>
      <c r="AX105" s="23"/>
      <c r="AY105" s="23"/>
      <c r="AZ105" s="23"/>
    </row>
    <row r="106" spans="1:60" x14ac:dyDescent="0.5">
      <c r="A106" s="23"/>
      <c r="B106" s="23"/>
      <c r="C106" s="93" t="s">
        <v>88</v>
      </c>
      <c r="D106" s="93"/>
      <c r="E106" s="93"/>
      <c r="F106" s="101"/>
      <c r="G106" s="93"/>
      <c r="H106" s="94"/>
      <c r="I106" s="94"/>
      <c r="J106" s="102">
        <f t="shared" ref="J106:AM106" si="35">IF(ABS(J105)=INDEX(leadtimes,MATCH($B15,assetnames,0),1),1,0)</f>
        <v>1</v>
      </c>
      <c r="K106" s="102">
        <f t="shared" si="35"/>
        <v>1</v>
      </c>
      <c r="L106" s="102">
        <f t="shared" si="35"/>
        <v>1</v>
      </c>
      <c r="M106" s="102">
        <f t="shared" si="35"/>
        <v>1</v>
      </c>
      <c r="N106" s="102">
        <f t="shared" si="35"/>
        <v>1</v>
      </c>
      <c r="O106" s="102">
        <f t="shared" si="35"/>
        <v>1</v>
      </c>
      <c r="P106" s="102">
        <f t="shared" si="35"/>
        <v>1</v>
      </c>
      <c r="Q106" s="102">
        <f t="shared" si="35"/>
        <v>1</v>
      </c>
      <c r="R106" s="102">
        <f t="shared" si="35"/>
        <v>1</v>
      </c>
      <c r="S106" s="102">
        <f t="shared" si="35"/>
        <v>1</v>
      </c>
      <c r="T106" s="102">
        <f t="shared" si="35"/>
        <v>1</v>
      </c>
      <c r="U106" s="102">
        <f t="shared" si="35"/>
        <v>1</v>
      </c>
      <c r="V106" s="102">
        <f t="shared" si="35"/>
        <v>1</v>
      </c>
      <c r="W106" s="102">
        <f t="shared" si="35"/>
        <v>1</v>
      </c>
      <c r="X106" s="102">
        <f t="shared" si="35"/>
        <v>1</v>
      </c>
      <c r="Y106" s="102">
        <f t="shared" si="35"/>
        <v>1</v>
      </c>
      <c r="Z106" s="102">
        <f t="shared" si="35"/>
        <v>1</v>
      </c>
      <c r="AA106" s="102">
        <f t="shared" si="35"/>
        <v>1</v>
      </c>
      <c r="AB106" s="102">
        <f t="shared" si="35"/>
        <v>1</v>
      </c>
      <c r="AC106" s="102">
        <f t="shared" si="35"/>
        <v>1</v>
      </c>
      <c r="AD106" s="102">
        <f t="shared" si="35"/>
        <v>1</v>
      </c>
      <c r="AE106" s="102">
        <f t="shared" si="35"/>
        <v>1</v>
      </c>
      <c r="AF106" s="102">
        <f t="shared" si="35"/>
        <v>1</v>
      </c>
      <c r="AG106" s="102">
        <f t="shared" si="35"/>
        <v>1</v>
      </c>
      <c r="AH106" s="102">
        <f t="shared" si="35"/>
        <v>1</v>
      </c>
      <c r="AI106" s="102">
        <f t="shared" si="35"/>
        <v>1</v>
      </c>
      <c r="AJ106" s="102">
        <f t="shared" si="35"/>
        <v>1</v>
      </c>
      <c r="AK106" s="102">
        <f t="shared" si="35"/>
        <v>1</v>
      </c>
      <c r="AL106" s="102">
        <f t="shared" si="35"/>
        <v>1</v>
      </c>
      <c r="AM106" s="102">
        <f t="shared" si="35"/>
        <v>1</v>
      </c>
      <c r="AN106" s="102"/>
      <c r="AO106" s="102"/>
      <c r="AP106" s="102"/>
      <c r="AQ106" s="102"/>
      <c r="AR106" s="102"/>
      <c r="AS106" s="102"/>
      <c r="AT106" s="102"/>
      <c r="AU106" s="102"/>
      <c r="AV106" s="102"/>
      <c r="AW106" s="102"/>
      <c r="AX106" s="102"/>
      <c r="AY106" s="102"/>
      <c r="AZ106" s="102"/>
      <c r="BA106" s="102"/>
      <c r="BB106" s="102"/>
      <c r="BC106" s="102"/>
      <c r="BD106" s="102"/>
      <c r="BE106" s="95"/>
      <c r="BF106" s="95"/>
      <c r="BG106" s="95"/>
      <c r="BH106" s="95"/>
    </row>
    <row r="107" spans="1:60" x14ac:dyDescent="0.5">
      <c r="A107" s="23"/>
      <c r="B107" s="23"/>
      <c r="C107" s="93" t="s">
        <v>89</v>
      </c>
      <c r="D107" s="93"/>
      <c r="E107" s="93"/>
      <c r="F107" s="101"/>
      <c r="G107" s="93"/>
      <c r="H107" s="94"/>
      <c r="I107" s="94"/>
      <c r="J107" s="102">
        <f>IF(SUM($J106:J106)=1,1,0)+I107</f>
        <v>1</v>
      </c>
      <c r="K107" s="102">
        <f>IF(SUM($J106:K106)=1,1,0)+J107</f>
        <v>1</v>
      </c>
      <c r="L107" s="102">
        <f>IF(SUM($J106:L106)=1,1,0)+K107</f>
        <v>1</v>
      </c>
      <c r="M107" s="102">
        <f>IF(SUM($J106:M106)=1,1,0)+L107</f>
        <v>1</v>
      </c>
      <c r="N107" s="102">
        <f>IF(SUM($J106:N106)=1,1,0)+M107</f>
        <v>1</v>
      </c>
      <c r="O107" s="102">
        <f>IF(SUM($J106:O106)=1,1,0)+N107</f>
        <v>1</v>
      </c>
      <c r="P107" s="102">
        <f>IF(SUM($J106:P106)=1,1,0)+O107</f>
        <v>1</v>
      </c>
      <c r="Q107" s="102">
        <f>IF(SUM($J106:Q106)=1,1,0)+P107</f>
        <v>1</v>
      </c>
      <c r="R107" s="102">
        <f>IF(SUM($J106:R106)=1,1,0)+Q107</f>
        <v>1</v>
      </c>
      <c r="S107" s="102">
        <f>IF(SUM($J106:S106)=1,1,0)+R107</f>
        <v>1</v>
      </c>
      <c r="T107" s="102">
        <f>IF(SUM($J106:T106)=1,1,0)+S107</f>
        <v>1</v>
      </c>
      <c r="U107" s="102">
        <f>IF(SUM($J106:U106)=1,1,0)+T107</f>
        <v>1</v>
      </c>
      <c r="V107" s="102">
        <f>IF(SUM($J106:V106)=1,1,0)+U107</f>
        <v>1</v>
      </c>
      <c r="W107" s="102">
        <f>IF(SUM($J106:W106)=1,1,0)+V107</f>
        <v>1</v>
      </c>
      <c r="X107" s="102">
        <f>IF(SUM($J106:X106)=1,1,0)+W107</f>
        <v>1</v>
      </c>
      <c r="Y107" s="102">
        <f>IF(SUM($J106:Y106)=1,1,0)+X107</f>
        <v>1</v>
      </c>
      <c r="Z107" s="102">
        <f>IF(SUM($J106:Z106)=1,1,0)+Y107</f>
        <v>1</v>
      </c>
      <c r="AA107" s="102">
        <f>IF(SUM($J106:AA106)=1,1,0)+Z107</f>
        <v>1</v>
      </c>
      <c r="AB107" s="102">
        <f>IF(SUM($J106:AB106)=1,1,0)+AA107</f>
        <v>1</v>
      </c>
      <c r="AC107" s="102">
        <f>IF(SUM($J106:AC106)=1,1,0)+AB107</f>
        <v>1</v>
      </c>
      <c r="AD107" s="102">
        <f>IF(SUM($J106:AD106)=1,1,0)+AC107</f>
        <v>1</v>
      </c>
      <c r="AE107" s="102">
        <f>IF(SUM($J106:AE106)=1,1,0)+AD107</f>
        <v>1</v>
      </c>
      <c r="AF107" s="102">
        <f>IF(SUM($J106:AF106)=1,1,0)+AE107</f>
        <v>1</v>
      </c>
      <c r="AG107" s="102">
        <f>IF(SUM($J106:AG106)=1,1,0)+AF107</f>
        <v>1</v>
      </c>
      <c r="AH107" s="102">
        <f>IF(SUM($J106:AH106)=1,1,0)+AG107</f>
        <v>1</v>
      </c>
      <c r="AI107" s="102">
        <f>IF(SUM($J106:AI106)=1,1,0)+AH107</f>
        <v>1</v>
      </c>
      <c r="AJ107" s="102">
        <f>IF(SUM($J106:AJ106)=1,1,0)+AI107</f>
        <v>1</v>
      </c>
      <c r="AK107" s="102">
        <f>IF(SUM($J106:AK106)=1,1,0)+AJ107</f>
        <v>1</v>
      </c>
      <c r="AL107" s="102">
        <f>IF(SUM($J106:AL106)=1,1,0)+AK107</f>
        <v>1</v>
      </c>
      <c r="AM107" s="102">
        <f>IF(SUM($J106:AM106)=1,1,0)+AL107</f>
        <v>1</v>
      </c>
      <c r="AN107" s="102"/>
      <c r="AO107" s="102"/>
      <c r="AP107" s="102"/>
      <c r="AQ107" s="102"/>
      <c r="AR107" s="102"/>
      <c r="AS107" s="102"/>
      <c r="AT107" s="102"/>
      <c r="AU107" s="102"/>
      <c r="AV107" s="102"/>
      <c r="AW107" s="102"/>
      <c r="AX107" s="102"/>
      <c r="AY107" s="102"/>
      <c r="AZ107" s="102"/>
      <c r="BA107" s="102"/>
      <c r="BB107" s="102"/>
      <c r="BC107" s="102"/>
      <c r="BD107" s="102"/>
      <c r="BE107" s="95"/>
      <c r="BF107" s="95"/>
      <c r="BG107" s="95"/>
      <c r="BH107" s="95"/>
    </row>
    <row r="108" spans="1:60" ht="15.4" customHeight="1" x14ac:dyDescent="0.5">
      <c r="A108" s="23"/>
      <c r="B108" s="23"/>
      <c r="C108" s="93" t="s">
        <v>90</v>
      </c>
      <c r="D108" s="94"/>
      <c r="E108" s="94"/>
      <c r="F108" s="99"/>
      <c r="G108" s="94"/>
      <c r="H108" s="94"/>
      <c r="I108" s="94"/>
      <c r="J108" s="100">
        <f>SUM($J103:J103)</f>
        <v>1</v>
      </c>
      <c r="K108" s="100">
        <f>SUM($J103:K103)</f>
        <v>2</v>
      </c>
      <c r="L108" s="100">
        <f>SUM($J103:L103)</f>
        <v>3</v>
      </c>
      <c r="M108" s="100">
        <f>SUM($J103:M103)</f>
        <v>4</v>
      </c>
      <c r="N108" s="100">
        <f>SUM($J103:N103)</f>
        <v>5</v>
      </c>
      <c r="O108" s="100">
        <f>SUM($J103:O103)</f>
        <v>6</v>
      </c>
      <c r="P108" s="100">
        <f>SUM($J103:P103)</f>
        <v>7</v>
      </c>
      <c r="Q108" s="100">
        <f>SUM($J103:Q103)</f>
        <v>8</v>
      </c>
      <c r="R108" s="100">
        <f>SUM($J103:R103)</f>
        <v>9</v>
      </c>
      <c r="S108" s="100">
        <f>SUM($J103:S103)</f>
        <v>10</v>
      </c>
      <c r="T108" s="100">
        <f>SUM($J103:T103)</f>
        <v>11</v>
      </c>
      <c r="U108" s="100">
        <f>SUM($J103:U103)</f>
        <v>12</v>
      </c>
      <c r="V108" s="100">
        <f>SUM($J103:V103)</f>
        <v>13</v>
      </c>
      <c r="W108" s="100">
        <f>SUM($J103:W103)</f>
        <v>14</v>
      </c>
      <c r="X108" s="100">
        <f>SUM($J103:X103)</f>
        <v>15</v>
      </c>
      <c r="Y108" s="100">
        <f>SUM($J103:Y103)</f>
        <v>16</v>
      </c>
      <c r="Z108" s="100">
        <f>SUM($J103:Z103)</f>
        <v>17</v>
      </c>
      <c r="AA108" s="100">
        <f>SUM($J103:AA103)</f>
        <v>18</v>
      </c>
      <c r="AB108" s="100">
        <f>SUM($J103:AB103)</f>
        <v>19</v>
      </c>
      <c r="AC108" s="100">
        <f>SUM($J103:AC103)</f>
        <v>20</v>
      </c>
      <c r="AD108" s="100">
        <f>SUM($J103:AD103)</f>
        <v>21</v>
      </c>
      <c r="AE108" s="100">
        <f>SUM($J103:AE103)</f>
        <v>22</v>
      </c>
      <c r="AF108" s="100">
        <f>SUM($J103:AF103)</f>
        <v>23</v>
      </c>
      <c r="AG108" s="100">
        <f>SUM($J103:AG103)</f>
        <v>24</v>
      </c>
      <c r="AH108" s="100">
        <f>SUM($J103:AH103)</f>
        <v>25</v>
      </c>
      <c r="AI108" s="100">
        <f>SUM($J103:AI103)</f>
        <v>26</v>
      </c>
      <c r="AJ108" s="100">
        <f>SUM($J103:AJ103)</f>
        <v>27</v>
      </c>
      <c r="AK108" s="100">
        <f>SUM($J103:AK103)</f>
        <v>28</v>
      </c>
      <c r="AL108" s="100">
        <f>SUM($J103:AL103)</f>
        <v>29</v>
      </c>
      <c r="AM108" s="100">
        <f>SUM($J103:AM103)</f>
        <v>30</v>
      </c>
      <c r="AN108" s="100"/>
      <c r="AO108" s="100"/>
      <c r="AP108" s="100"/>
      <c r="AQ108" s="100"/>
      <c r="AR108" s="100"/>
      <c r="AS108" s="100"/>
      <c r="AT108" s="100"/>
      <c r="AU108" s="100"/>
      <c r="AV108" s="100"/>
      <c r="AW108" s="100"/>
      <c r="AX108" s="100"/>
      <c r="AY108" s="100"/>
      <c r="AZ108" s="100"/>
      <c r="BA108" s="100"/>
      <c r="BB108" s="100"/>
      <c r="BC108" s="100"/>
      <c r="BD108" s="100"/>
      <c r="BE108" s="100"/>
      <c r="BF108" s="100"/>
      <c r="BG108" s="100"/>
      <c r="BH108" s="100"/>
    </row>
    <row r="109" spans="1:60" x14ac:dyDescent="0.5">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row>
    <row r="110" spans="1:60" x14ac:dyDescent="0.5">
      <c r="A110" s="23"/>
      <c r="B110" s="23"/>
      <c r="C110" s="23" t="s">
        <v>102</v>
      </c>
      <c r="D110" s="23" t="s">
        <v>44</v>
      </c>
      <c r="E110" s="23"/>
      <c r="G110" s="23"/>
      <c r="H110" s="139">
        <f>J110+NPV(discountrate,K110:AK110)</f>
        <v>0</v>
      </c>
      <c r="I110" s="23"/>
      <c r="J110" s="139">
        <f t="shared" ref="J110:AM110" si="36">INDEX(asset1volumes,MATCH($C110,volumesnames,0),MATCH(J$7,years,0))</f>
        <v>0</v>
      </c>
      <c r="K110" s="139">
        <f t="shared" si="36"/>
        <v>0</v>
      </c>
      <c r="L110" s="139">
        <f t="shared" si="36"/>
        <v>0</v>
      </c>
      <c r="M110" s="139">
        <f t="shared" si="36"/>
        <v>0</v>
      </c>
      <c r="N110" s="139">
        <f t="shared" si="36"/>
        <v>0</v>
      </c>
      <c r="O110" s="139">
        <f t="shared" si="36"/>
        <v>0</v>
      </c>
      <c r="P110" s="139">
        <f t="shared" si="36"/>
        <v>0</v>
      </c>
      <c r="Q110" s="139">
        <f t="shared" si="36"/>
        <v>0</v>
      </c>
      <c r="R110" s="139">
        <f t="shared" si="36"/>
        <v>0</v>
      </c>
      <c r="S110" s="139">
        <f t="shared" si="36"/>
        <v>0</v>
      </c>
      <c r="T110" s="139">
        <f t="shared" si="36"/>
        <v>0</v>
      </c>
      <c r="U110" s="139">
        <f t="shared" si="36"/>
        <v>0</v>
      </c>
      <c r="V110" s="139">
        <f t="shared" si="36"/>
        <v>0</v>
      </c>
      <c r="W110" s="139">
        <f t="shared" si="36"/>
        <v>0</v>
      </c>
      <c r="X110" s="139">
        <f t="shared" si="36"/>
        <v>0</v>
      </c>
      <c r="Y110" s="139">
        <f t="shared" si="36"/>
        <v>0</v>
      </c>
      <c r="Z110" s="139">
        <f t="shared" si="36"/>
        <v>0</v>
      </c>
      <c r="AA110" s="139">
        <f t="shared" si="36"/>
        <v>0</v>
      </c>
      <c r="AB110" s="139">
        <f t="shared" si="36"/>
        <v>0</v>
      </c>
      <c r="AC110" s="139">
        <f t="shared" si="36"/>
        <v>0</v>
      </c>
      <c r="AD110" s="139">
        <f t="shared" si="36"/>
        <v>0</v>
      </c>
      <c r="AE110" s="139">
        <f t="shared" si="36"/>
        <v>0</v>
      </c>
      <c r="AF110" s="139">
        <f t="shared" si="36"/>
        <v>0</v>
      </c>
      <c r="AG110" s="139">
        <f t="shared" si="36"/>
        <v>0</v>
      </c>
      <c r="AH110" s="139">
        <f t="shared" si="36"/>
        <v>0</v>
      </c>
      <c r="AI110" s="139">
        <f t="shared" si="36"/>
        <v>0</v>
      </c>
      <c r="AJ110" s="139">
        <f t="shared" si="36"/>
        <v>0</v>
      </c>
      <c r="AK110" s="139">
        <f t="shared" si="36"/>
        <v>0</v>
      </c>
      <c r="AL110" s="139">
        <f t="shared" si="36"/>
        <v>0</v>
      </c>
      <c r="AM110" s="139">
        <f t="shared" si="36"/>
        <v>0</v>
      </c>
      <c r="AN110" s="23"/>
      <c r="AO110" s="23"/>
      <c r="AP110" s="23"/>
      <c r="AQ110" s="23"/>
      <c r="AR110" s="23"/>
      <c r="AS110" s="23"/>
      <c r="AT110" s="23"/>
      <c r="AU110" s="23"/>
      <c r="AV110" s="23"/>
      <c r="AW110" s="23"/>
      <c r="AX110" s="23"/>
      <c r="AY110" s="23"/>
      <c r="AZ110" s="23"/>
    </row>
    <row r="111" spans="1:60" x14ac:dyDescent="0.5">
      <c r="A111" s="23"/>
      <c r="B111" s="23"/>
      <c r="C111" s="23" t="s">
        <v>91</v>
      </c>
      <c r="D111" s="23" t="s">
        <v>99</v>
      </c>
      <c r="E111" s="23"/>
      <c r="F111" s="99"/>
      <c r="G111" s="23"/>
      <c r="H111" s="23"/>
      <c r="I111" s="23"/>
      <c r="J111" s="139">
        <f>J120</f>
        <v>0</v>
      </c>
      <c r="K111" s="139">
        <f t="shared" ref="K111:AM111" si="37">K120</f>
        <v>0</v>
      </c>
      <c r="L111" s="139">
        <f t="shared" si="37"/>
        <v>0</v>
      </c>
      <c r="M111" s="139">
        <f t="shared" si="37"/>
        <v>0</v>
      </c>
      <c r="N111" s="139">
        <f t="shared" si="37"/>
        <v>0</v>
      </c>
      <c r="O111" s="139">
        <f t="shared" si="37"/>
        <v>0</v>
      </c>
      <c r="P111" s="139">
        <f t="shared" si="37"/>
        <v>0</v>
      </c>
      <c r="Q111" s="139">
        <f t="shared" si="37"/>
        <v>0</v>
      </c>
      <c r="R111" s="139">
        <f t="shared" si="37"/>
        <v>0</v>
      </c>
      <c r="S111" s="139">
        <f t="shared" si="37"/>
        <v>0</v>
      </c>
      <c r="T111" s="139">
        <f t="shared" si="37"/>
        <v>0</v>
      </c>
      <c r="U111" s="139">
        <f t="shared" si="37"/>
        <v>0</v>
      </c>
      <c r="V111" s="139">
        <f t="shared" si="37"/>
        <v>0</v>
      </c>
      <c r="W111" s="139">
        <f t="shared" si="37"/>
        <v>0</v>
      </c>
      <c r="X111" s="139">
        <f t="shared" si="37"/>
        <v>0</v>
      </c>
      <c r="Y111" s="139">
        <f t="shared" si="37"/>
        <v>0</v>
      </c>
      <c r="Z111" s="139">
        <f t="shared" si="37"/>
        <v>0</v>
      </c>
      <c r="AA111" s="139">
        <f t="shared" si="37"/>
        <v>0</v>
      </c>
      <c r="AB111" s="139">
        <f t="shared" si="37"/>
        <v>0</v>
      </c>
      <c r="AC111" s="139">
        <f t="shared" si="37"/>
        <v>0</v>
      </c>
      <c r="AD111" s="139">
        <f t="shared" si="37"/>
        <v>0</v>
      </c>
      <c r="AE111" s="139">
        <f t="shared" si="37"/>
        <v>0</v>
      </c>
      <c r="AF111" s="139">
        <f t="shared" si="37"/>
        <v>0</v>
      </c>
      <c r="AG111" s="139">
        <f t="shared" si="37"/>
        <v>0</v>
      </c>
      <c r="AH111" s="139">
        <f t="shared" si="37"/>
        <v>0</v>
      </c>
      <c r="AI111" s="139">
        <f t="shared" si="37"/>
        <v>0</v>
      </c>
      <c r="AJ111" s="139">
        <f t="shared" si="37"/>
        <v>0</v>
      </c>
      <c r="AK111" s="139">
        <f t="shared" si="37"/>
        <v>0</v>
      </c>
      <c r="AL111" s="139">
        <f t="shared" si="37"/>
        <v>0</v>
      </c>
      <c r="AM111" s="139">
        <f t="shared" si="37"/>
        <v>0</v>
      </c>
      <c r="AN111" s="23"/>
      <c r="AO111" s="23"/>
      <c r="AP111" s="23"/>
      <c r="AQ111" s="23"/>
      <c r="AR111" s="23"/>
      <c r="AS111" s="23"/>
      <c r="AT111" s="23"/>
      <c r="AU111" s="23"/>
      <c r="AV111" s="23"/>
      <c r="AW111" s="23"/>
      <c r="AX111" s="23"/>
      <c r="AY111" s="23"/>
      <c r="AZ111" s="23"/>
    </row>
    <row r="112" spans="1:60" x14ac:dyDescent="0.5">
      <c r="A112" s="23"/>
      <c r="B112" s="23"/>
      <c r="C112" s="23" t="s">
        <v>93</v>
      </c>
      <c r="D112" s="23" t="s">
        <v>94</v>
      </c>
      <c r="E112" s="23"/>
      <c r="F112" s="99" t="s">
        <v>95</v>
      </c>
      <c r="G112" s="23"/>
      <c r="H112" s="23"/>
      <c r="I112" s="23"/>
      <c r="J112" s="138" cm="1">
        <f t="array" ref="J112">IF(J107=0,0,INDEX(capex,MATCH($B15,assetnames,0),J107))</f>
        <v>0</v>
      </c>
      <c r="K112" s="138" cm="1">
        <f t="array" ref="K112">IF(K107=0,0,INDEX(capex,MATCH($B15,assetnames,0),K107))</f>
        <v>0</v>
      </c>
      <c r="L112" s="138" cm="1">
        <f t="array" ref="L112">IF(L107=0,0,INDEX(capex,MATCH($B15,assetnames,0),L107))</f>
        <v>0</v>
      </c>
      <c r="M112" s="138" cm="1">
        <f t="array" ref="M112">IF(M107=0,0,INDEX(capex,MATCH($B15,assetnames,0),M107))</f>
        <v>0</v>
      </c>
      <c r="N112" s="138" cm="1">
        <f t="array" ref="N112">IF(N107=0,0,INDEX(capex,MATCH($B15,assetnames,0),N107))</f>
        <v>0</v>
      </c>
      <c r="O112" s="138" cm="1">
        <f t="array" ref="O112">IF(O107=0,0,INDEX(capex,MATCH($B15,assetnames,0),O107))</f>
        <v>0</v>
      </c>
      <c r="P112" s="138" cm="1">
        <f t="array" ref="P112">IF(P107=0,0,INDEX(capex,MATCH($B15,assetnames,0),P107))</f>
        <v>0</v>
      </c>
      <c r="Q112" s="138" cm="1">
        <f t="array" ref="Q112">IF(Q107=0,0,INDEX(capex,MATCH($B15,assetnames,0),Q107))</f>
        <v>0</v>
      </c>
      <c r="R112" s="138" cm="1">
        <f t="array" ref="R112">IF(R107=0,0,INDEX(capex,MATCH($B15,assetnames,0),R107))</f>
        <v>0</v>
      </c>
      <c r="S112" s="138" cm="1">
        <f t="array" ref="S112">IF(S107=0,0,INDEX(capex,MATCH($B15,assetnames,0),S107))</f>
        <v>0</v>
      </c>
      <c r="T112" s="138" cm="1">
        <f t="array" ref="T112">IF(T107=0,0,INDEX(capex,MATCH($B15,assetnames,0),T107))</f>
        <v>0</v>
      </c>
      <c r="U112" s="138" cm="1">
        <f t="array" ref="U112">IF(U107=0,0,INDEX(capex,MATCH($B15,assetnames,0),U107))</f>
        <v>0</v>
      </c>
      <c r="V112" s="138" cm="1">
        <f t="array" ref="V112">IF(V107=0,0,INDEX(capex,MATCH($B15,assetnames,0),V107))</f>
        <v>0</v>
      </c>
      <c r="W112" s="138" cm="1">
        <f t="array" ref="W112">IF(W107=0,0,INDEX(capex,MATCH($B15,assetnames,0),W107))</f>
        <v>0</v>
      </c>
      <c r="X112" s="138" cm="1">
        <f t="array" ref="X112">IF(X107=0,0,INDEX(capex,MATCH($B15,assetnames,0),X107))</f>
        <v>0</v>
      </c>
      <c r="Y112" s="138" cm="1">
        <f t="array" ref="Y112">IF(Y107=0,0,INDEX(capex,MATCH($B15,assetnames,0),Y107))</f>
        <v>0</v>
      </c>
      <c r="Z112" s="138" cm="1">
        <f t="array" ref="Z112">IF(Z107=0,0,INDEX(capex,MATCH($B15,assetnames,0),Z107))</f>
        <v>0</v>
      </c>
      <c r="AA112" s="138" cm="1">
        <f t="array" ref="AA112">IF(AA107=0,0,INDEX(capex,MATCH($B15,assetnames,0),AA107))</f>
        <v>0</v>
      </c>
      <c r="AB112" s="138" cm="1">
        <f t="array" ref="AB112">IF(AB107=0,0,INDEX(capex,MATCH($B15,assetnames,0),AB107))</f>
        <v>0</v>
      </c>
      <c r="AC112" s="138" cm="1">
        <f t="array" ref="AC112">IF(AC107=0,0,INDEX(capex,MATCH($B15,assetnames,0),AC107))</f>
        <v>0</v>
      </c>
      <c r="AD112" s="138" cm="1">
        <f t="array" ref="AD112">IF(AD107=0,0,INDEX(capex,MATCH($B15,assetnames,0),AD107))</f>
        <v>0</v>
      </c>
      <c r="AE112" s="138" cm="1">
        <f t="array" ref="AE112">IF(AE107=0,0,INDEX(capex,MATCH($B15,assetnames,0),AE107))</f>
        <v>0</v>
      </c>
      <c r="AF112" s="138" cm="1">
        <f t="array" ref="AF112">IF(AF107=0,0,INDEX(capex,MATCH($B15,assetnames,0),AF107))</f>
        <v>0</v>
      </c>
      <c r="AG112" s="138" cm="1">
        <f t="array" ref="AG112">IF(AG107=0,0,INDEX(capex,MATCH($B15,assetnames,0),AG107))</f>
        <v>0</v>
      </c>
      <c r="AH112" s="138" cm="1">
        <f t="array" ref="AH112">IF(AH107=0,0,INDEX(capex,MATCH($B15,assetnames,0),AH107))</f>
        <v>0</v>
      </c>
      <c r="AI112" s="138" cm="1">
        <f t="array" ref="AI112">IF(AI107=0,0,INDEX(capex,MATCH($B15,assetnames,0),AI107))</f>
        <v>0</v>
      </c>
      <c r="AJ112" s="138" cm="1">
        <f t="array" ref="AJ112">IF(AJ107=0,0,INDEX(capex,MATCH($B15,assetnames,0),AJ107))</f>
        <v>0</v>
      </c>
      <c r="AK112" s="138" cm="1">
        <f t="array" ref="AK112">IF(AK107=0,0,INDEX(capex,MATCH($B15,assetnames,0),AK107))</f>
        <v>0</v>
      </c>
      <c r="AL112" s="138" cm="1">
        <f t="array" ref="AL112">IF(AL107=0,0,INDEX(capex,MATCH($B15,assetnames,0),AL107))</f>
        <v>0</v>
      </c>
      <c r="AM112" s="138" cm="1">
        <f t="array" ref="AM112">IF(AM107=0,0,INDEX(capex,MATCH($B15,assetnames,0),AM107))</f>
        <v>0</v>
      </c>
      <c r="AN112" s="23"/>
      <c r="AO112" s="23"/>
      <c r="AP112" s="23"/>
      <c r="AQ112" s="23"/>
      <c r="AR112" s="23"/>
      <c r="AS112" s="23"/>
      <c r="AT112" s="23"/>
      <c r="AU112" s="23"/>
      <c r="AV112" s="23"/>
      <c r="AW112" s="23"/>
      <c r="AX112" s="23"/>
      <c r="AY112" s="23"/>
      <c r="AZ112" s="23"/>
    </row>
    <row r="113" spans="1:60" x14ac:dyDescent="0.5">
      <c r="A113" s="23"/>
      <c r="B113" s="23"/>
      <c r="C113" s="23" t="s">
        <v>96</v>
      </c>
      <c r="D113" s="23" t="s">
        <v>94</v>
      </c>
      <c r="E113" s="23"/>
      <c r="F113" s="114" t="str">
        <f>IF(H114=0,"",INDEX($J$7:$AM$7,1,MATCH(1,$J106:$AM106,0)))</f>
        <v/>
      </c>
      <c r="G113" s="23"/>
      <c r="H113" s="23"/>
      <c r="I113" s="23"/>
      <c r="J113" s="138">
        <f t="shared" ref="J113:AM113" si="38">IF(J103=1,INDEX(opex,MATCH($B15,assetnames,0),J108),0)</f>
        <v>0</v>
      </c>
      <c r="K113" s="138">
        <f t="shared" si="38"/>
        <v>0</v>
      </c>
      <c r="L113" s="138">
        <f t="shared" si="38"/>
        <v>0</v>
      </c>
      <c r="M113" s="138">
        <f t="shared" si="38"/>
        <v>0</v>
      </c>
      <c r="N113" s="138">
        <f t="shared" si="38"/>
        <v>0</v>
      </c>
      <c r="O113" s="138">
        <f t="shared" si="38"/>
        <v>0</v>
      </c>
      <c r="P113" s="138">
        <f t="shared" si="38"/>
        <v>0</v>
      </c>
      <c r="Q113" s="138">
        <f t="shared" si="38"/>
        <v>0</v>
      </c>
      <c r="R113" s="138">
        <f t="shared" si="38"/>
        <v>0</v>
      </c>
      <c r="S113" s="138">
        <f t="shared" si="38"/>
        <v>0</v>
      </c>
      <c r="T113" s="138">
        <f t="shared" si="38"/>
        <v>0</v>
      </c>
      <c r="U113" s="138">
        <f t="shared" si="38"/>
        <v>0</v>
      </c>
      <c r="V113" s="138">
        <f t="shared" si="38"/>
        <v>0</v>
      </c>
      <c r="W113" s="138">
        <f t="shared" si="38"/>
        <v>0</v>
      </c>
      <c r="X113" s="138">
        <f t="shared" si="38"/>
        <v>0</v>
      </c>
      <c r="Y113" s="138">
        <f t="shared" si="38"/>
        <v>0</v>
      </c>
      <c r="Z113" s="138">
        <f t="shared" si="38"/>
        <v>0</v>
      </c>
      <c r="AA113" s="138">
        <f t="shared" si="38"/>
        <v>0</v>
      </c>
      <c r="AB113" s="138">
        <f t="shared" si="38"/>
        <v>0</v>
      </c>
      <c r="AC113" s="138">
        <f t="shared" si="38"/>
        <v>0</v>
      </c>
      <c r="AD113" s="138">
        <f t="shared" si="38"/>
        <v>0</v>
      </c>
      <c r="AE113" s="138">
        <f t="shared" si="38"/>
        <v>0</v>
      </c>
      <c r="AF113" s="138">
        <f t="shared" si="38"/>
        <v>0</v>
      </c>
      <c r="AG113" s="138">
        <f t="shared" si="38"/>
        <v>0</v>
      </c>
      <c r="AH113" s="138">
        <f t="shared" si="38"/>
        <v>0</v>
      </c>
      <c r="AI113" s="138">
        <f t="shared" si="38"/>
        <v>0</v>
      </c>
      <c r="AJ113" s="138">
        <f t="shared" si="38"/>
        <v>0</v>
      </c>
      <c r="AK113" s="138">
        <f t="shared" si="38"/>
        <v>0</v>
      </c>
      <c r="AL113" s="138">
        <f t="shared" si="38"/>
        <v>0</v>
      </c>
      <c r="AM113" s="138">
        <f t="shared" si="38"/>
        <v>0</v>
      </c>
      <c r="AN113" s="23"/>
      <c r="AO113" s="23"/>
      <c r="AP113" s="23"/>
      <c r="AQ113" s="23"/>
      <c r="AR113" s="23"/>
      <c r="AS113" s="23"/>
      <c r="AT113" s="23"/>
      <c r="AU113" s="23"/>
      <c r="AV113" s="23"/>
      <c r="AW113" s="23"/>
      <c r="AX113" s="23"/>
      <c r="AY113" s="23"/>
      <c r="AZ113" s="23"/>
    </row>
    <row r="114" spans="1:60" s="96" customFormat="1" x14ac:dyDescent="0.5">
      <c r="A114" s="24"/>
      <c r="B114" s="24"/>
      <c r="C114" s="24" t="s">
        <v>97</v>
      </c>
      <c r="D114" s="24" t="s">
        <v>94</v>
      </c>
      <c r="E114" s="24"/>
      <c r="F114" s="24"/>
      <c r="G114" s="24"/>
      <c r="H114" s="141">
        <f>J114+NPV(discountrate,K114:AK114)</f>
        <v>0</v>
      </c>
      <c r="I114" s="24"/>
      <c r="J114" s="140">
        <f>SUM(J111:J113)</f>
        <v>0</v>
      </c>
      <c r="K114" s="140">
        <f t="shared" ref="K114:AM114" si="39">SUM(K111:K113)</f>
        <v>0</v>
      </c>
      <c r="L114" s="140">
        <f t="shared" si="39"/>
        <v>0</v>
      </c>
      <c r="M114" s="140">
        <f t="shared" si="39"/>
        <v>0</v>
      </c>
      <c r="N114" s="140">
        <f t="shared" si="39"/>
        <v>0</v>
      </c>
      <c r="O114" s="140">
        <f t="shared" si="39"/>
        <v>0</v>
      </c>
      <c r="P114" s="140">
        <f t="shared" si="39"/>
        <v>0</v>
      </c>
      <c r="Q114" s="140">
        <f t="shared" si="39"/>
        <v>0</v>
      </c>
      <c r="R114" s="140">
        <f t="shared" si="39"/>
        <v>0</v>
      </c>
      <c r="S114" s="140">
        <f t="shared" si="39"/>
        <v>0</v>
      </c>
      <c r="T114" s="140">
        <f t="shared" si="39"/>
        <v>0</v>
      </c>
      <c r="U114" s="140">
        <f t="shared" si="39"/>
        <v>0</v>
      </c>
      <c r="V114" s="140">
        <f t="shared" si="39"/>
        <v>0</v>
      </c>
      <c r="W114" s="140">
        <f t="shared" si="39"/>
        <v>0</v>
      </c>
      <c r="X114" s="140">
        <f t="shared" si="39"/>
        <v>0</v>
      </c>
      <c r="Y114" s="140">
        <f t="shared" si="39"/>
        <v>0</v>
      </c>
      <c r="Z114" s="140">
        <f t="shared" si="39"/>
        <v>0</v>
      </c>
      <c r="AA114" s="140">
        <f t="shared" si="39"/>
        <v>0</v>
      </c>
      <c r="AB114" s="140">
        <f t="shared" si="39"/>
        <v>0</v>
      </c>
      <c r="AC114" s="140">
        <f t="shared" si="39"/>
        <v>0</v>
      </c>
      <c r="AD114" s="140">
        <f t="shared" si="39"/>
        <v>0</v>
      </c>
      <c r="AE114" s="140">
        <f t="shared" si="39"/>
        <v>0</v>
      </c>
      <c r="AF114" s="140">
        <f t="shared" si="39"/>
        <v>0</v>
      </c>
      <c r="AG114" s="140">
        <f t="shared" si="39"/>
        <v>0</v>
      </c>
      <c r="AH114" s="140">
        <f t="shared" si="39"/>
        <v>0</v>
      </c>
      <c r="AI114" s="140">
        <f t="shared" si="39"/>
        <v>0</v>
      </c>
      <c r="AJ114" s="140">
        <f t="shared" si="39"/>
        <v>0</v>
      </c>
      <c r="AK114" s="140">
        <f t="shared" si="39"/>
        <v>0</v>
      </c>
      <c r="AL114" s="140">
        <f t="shared" si="39"/>
        <v>0</v>
      </c>
      <c r="AM114" s="140">
        <f t="shared" si="39"/>
        <v>0</v>
      </c>
      <c r="AN114" s="24"/>
      <c r="AO114" s="24"/>
      <c r="AP114" s="24"/>
      <c r="AQ114" s="24"/>
      <c r="AR114" s="24"/>
      <c r="AS114" s="24"/>
      <c r="AT114" s="24"/>
      <c r="AU114" s="24"/>
      <c r="AV114" s="24"/>
      <c r="AW114" s="24"/>
      <c r="AX114" s="24"/>
      <c r="AY114" s="24"/>
      <c r="AZ114" s="24"/>
    </row>
    <row r="115" spans="1:60" s="96" customFormat="1" x14ac:dyDescent="0.5">
      <c r="A115" s="24"/>
      <c r="B115" s="24"/>
      <c r="C115" s="24"/>
      <c r="D115" s="24"/>
      <c r="E115" s="24"/>
      <c r="F115" s="24"/>
      <c r="G115" s="24"/>
      <c r="H115" s="135"/>
      <c r="I115" s="24"/>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24"/>
      <c r="AO115" s="24"/>
      <c r="AP115" s="24"/>
      <c r="AQ115" s="24"/>
      <c r="AR115" s="24"/>
      <c r="AS115" s="24"/>
      <c r="AT115" s="24"/>
      <c r="AU115" s="24"/>
      <c r="AV115" s="24"/>
      <c r="AW115" s="24"/>
      <c r="AX115" s="24"/>
      <c r="AY115" s="24"/>
      <c r="AZ115" s="24"/>
    </row>
    <row r="116" spans="1:60" s="96" customFormat="1" x14ac:dyDescent="0.5">
      <c r="A116" s="24"/>
      <c r="B116" s="24"/>
      <c r="C116" s="24" t="s">
        <v>91</v>
      </c>
      <c r="D116" s="24"/>
      <c r="E116" s="24"/>
      <c r="F116" s="24"/>
      <c r="G116" s="24"/>
      <c r="H116" s="134"/>
      <c r="I116" s="24"/>
      <c r="J116" s="134"/>
      <c r="K116" s="134"/>
      <c r="L116" s="134"/>
      <c r="M116" s="134"/>
      <c r="N116" s="134"/>
      <c r="O116" s="134"/>
      <c r="P116" s="134"/>
      <c r="Q116" s="134"/>
      <c r="R116" s="134"/>
      <c r="S116" s="134"/>
      <c r="T116" s="134"/>
      <c r="U116" s="134"/>
      <c r="V116" s="134"/>
      <c r="W116" s="134"/>
      <c r="X116" s="134"/>
      <c r="Y116" s="134"/>
      <c r="Z116" s="134"/>
      <c r="AA116" s="134"/>
      <c r="AB116" s="134"/>
      <c r="AC116" s="134"/>
      <c r="AD116" s="134"/>
      <c r="AE116" s="134"/>
      <c r="AF116" s="134"/>
      <c r="AG116" s="134"/>
      <c r="AH116" s="134"/>
      <c r="AI116" s="134"/>
      <c r="AJ116" s="134"/>
      <c r="AK116" s="134"/>
      <c r="AL116" s="134"/>
      <c r="AM116" s="134"/>
      <c r="AN116" s="24"/>
      <c r="AO116" s="24"/>
      <c r="AP116" s="24"/>
      <c r="AQ116" s="24"/>
      <c r="AR116" s="24"/>
      <c r="AS116" s="24"/>
      <c r="AT116" s="24"/>
      <c r="AU116" s="24"/>
      <c r="AV116" s="24"/>
      <c r="AW116" s="24"/>
      <c r="AX116" s="24"/>
      <c r="AY116" s="24"/>
      <c r="AZ116" s="24"/>
    </row>
    <row r="117" spans="1:60" s="96" customFormat="1" x14ac:dyDescent="0.5">
      <c r="A117" s="24"/>
      <c r="B117" s="24"/>
      <c r="C117" s="24"/>
      <c r="D117" s="24"/>
      <c r="E117" s="24"/>
      <c r="F117" s="24"/>
      <c r="G117" s="24"/>
      <c r="H117" s="134"/>
      <c r="I117" s="2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24"/>
      <c r="AO117" s="24"/>
      <c r="AP117" s="24"/>
      <c r="AQ117" s="24"/>
      <c r="AR117" s="24"/>
      <c r="AS117" s="24"/>
      <c r="AT117" s="24"/>
      <c r="AU117" s="24"/>
      <c r="AV117" s="24"/>
      <c r="AW117" s="24"/>
      <c r="AX117" s="24"/>
      <c r="AY117" s="24"/>
      <c r="AZ117" s="24"/>
    </row>
    <row r="118" spans="1:60" x14ac:dyDescent="0.5">
      <c r="A118" s="23"/>
      <c r="B118" s="23"/>
      <c r="C118" s="23" t="s">
        <v>102</v>
      </c>
      <c r="D118" s="23" t="s">
        <v>40</v>
      </c>
      <c r="E118" s="23"/>
      <c r="F118" s="23"/>
      <c r="G118" s="23"/>
      <c r="H118" s="134"/>
      <c r="I118" s="23"/>
      <c r="J118" s="139">
        <f t="shared" ref="J118:AM118" si="40">INDEX(asset1volumes,MATCH($C118,volumesnames,),MATCH(J$7,years,0))</f>
        <v>0</v>
      </c>
      <c r="K118" s="139">
        <f t="shared" si="40"/>
        <v>0</v>
      </c>
      <c r="L118" s="139">
        <f t="shared" si="40"/>
        <v>0</v>
      </c>
      <c r="M118" s="139">
        <f t="shared" si="40"/>
        <v>0</v>
      </c>
      <c r="N118" s="139">
        <f t="shared" si="40"/>
        <v>0</v>
      </c>
      <c r="O118" s="139">
        <f t="shared" si="40"/>
        <v>0</v>
      </c>
      <c r="P118" s="139">
        <f t="shared" si="40"/>
        <v>0</v>
      </c>
      <c r="Q118" s="139">
        <f t="shared" si="40"/>
        <v>0</v>
      </c>
      <c r="R118" s="139">
        <f t="shared" si="40"/>
        <v>0</v>
      </c>
      <c r="S118" s="139">
        <f t="shared" si="40"/>
        <v>0</v>
      </c>
      <c r="T118" s="139">
        <f t="shared" si="40"/>
        <v>0</v>
      </c>
      <c r="U118" s="139">
        <f t="shared" si="40"/>
        <v>0</v>
      </c>
      <c r="V118" s="139">
        <f t="shared" si="40"/>
        <v>0</v>
      </c>
      <c r="W118" s="139">
        <f t="shared" si="40"/>
        <v>0</v>
      </c>
      <c r="X118" s="139">
        <f t="shared" si="40"/>
        <v>0</v>
      </c>
      <c r="Y118" s="139">
        <f t="shared" si="40"/>
        <v>0</v>
      </c>
      <c r="Z118" s="139">
        <f t="shared" si="40"/>
        <v>0</v>
      </c>
      <c r="AA118" s="139">
        <f t="shared" si="40"/>
        <v>0</v>
      </c>
      <c r="AB118" s="139">
        <f t="shared" si="40"/>
        <v>0</v>
      </c>
      <c r="AC118" s="139">
        <f t="shared" si="40"/>
        <v>0</v>
      </c>
      <c r="AD118" s="139">
        <f t="shared" si="40"/>
        <v>0</v>
      </c>
      <c r="AE118" s="139">
        <f t="shared" si="40"/>
        <v>0</v>
      </c>
      <c r="AF118" s="139">
        <f t="shared" si="40"/>
        <v>0</v>
      </c>
      <c r="AG118" s="139">
        <f t="shared" si="40"/>
        <v>0</v>
      </c>
      <c r="AH118" s="139">
        <f t="shared" si="40"/>
        <v>0</v>
      </c>
      <c r="AI118" s="139">
        <f t="shared" si="40"/>
        <v>0</v>
      </c>
      <c r="AJ118" s="139">
        <f t="shared" si="40"/>
        <v>0</v>
      </c>
      <c r="AK118" s="139">
        <f t="shared" si="40"/>
        <v>0</v>
      </c>
      <c r="AL118" s="139">
        <f t="shared" si="40"/>
        <v>0</v>
      </c>
      <c r="AM118" s="139">
        <f t="shared" si="40"/>
        <v>0</v>
      </c>
      <c r="AN118" s="23"/>
      <c r="AO118" s="23"/>
      <c r="AP118" s="23"/>
      <c r="AQ118" s="23"/>
      <c r="AR118" s="23"/>
      <c r="AS118" s="23"/>
      <c r="AT118" s="23"/>
      <c r="AU118" s="23"/>
      <c r="AV118" s="23"/>
      <c r="AW118" s="23"/>
      <c r="AX118" s="23"/>
      <c r="AY118" s="23"/>
      <c r="AZ118" s="23"/>
    </row>
    <row r="119" spans="1:60" x14ac:dyDescent="0.5">
      <c r="A119" s="23"/>
      <c r="B119" s="23"/>
      <c r="C119" s="23" t="s">
        <v>98</v>
      </c>
      <c r="D119" s="23" t="s">
        <v>99</v>
      </c>
      <c r="E119" s="23"/>
      <c r="F119" s="23"/>
      <c r="G119" s="23"/>
      <c r="H119" s="134"/>
      <c r="I119" s="23"/>
      <c r="J119" s="139">
        <f t="shared" ref="J119:AM119" si="41">INDEX(asset1existingcost,MATCH(J$7,years,0))</f>
        <v>0</v>
      </c>
      <c r="K119" s="139">
        <f t="shared" si="41"/>
        <v>0</v>
      </c>
      <c r="L119" s="139">
        <f>INDEX(asset1existingcost,MATCH(L$7,years,0))</f>
        <v>0</v>
      </c>
      <c r="M119" s="139">
        <f t="shared" si="41"/>
        <v>0</v>
      </c>
      <c r="N119" s="139">
        <f t="shared" si="41"/>
        <v>0</v>
      </c>
      <c r="O119" s="139">
        <f t="shared" si="41"/>
        <v>0</v>
      </c>
      <c r="P119" s="139">
        <f t="shared" si="41"/>
        <v>0</v>
      </c>
      <c r="Q119" s="139">
        <f t="shared" si="41"/>
        <v>0</v>
      </c>
      <c r="R119" s="139">
        <f t="shared" si="41"/>
        <v>0</v>
      </c>
      <c r="S119" s="139">
        <f t="shared" si="41"/>
        <v>0</v>
      </c>
      <c r="T119" s="139">
        <f t="shared" si="41"/>
        <v>0</v>
      </c>
      <c r="U119" s="139">
        <f t="shared" si="41"/>
        <v>0</v>
      </c>
      <c r="V119" s="139">
        <f t="shared" si="41"/>
        <v>0</v>
      </c>
      <c r="W119" s="139">
        <f t="shared" si="41"/>
        <v>0</v>
      </c>
      <c r="X119" s="139">
        <f t="shared" si="41"/>
        <v>0</v>
      </c>
      <c r="Y119" s="139">
        <f t="shared" si="41"/>
        <v>0</v>
      </c>
      <c r="Z119" s="139">
        <f t="shared" si="41"/>
        <v>0</v>
      </c>
      <c r="AA119" s="139">
        <f t="shared" si="41"/>
        <v>0</v>
      </c>
      <c r="AB119" s="139">
        <f t="shared" si="41"/>
        <v>0</v>
      </c>
      <c r="AC119" s="139">
        <f t="shared" si="41"/>
        <v>0</v>
      </c>
      <c r="AD119" s="139">
        <f t="shared" si="41"/>
        <v>0</v>
      </c>
      <c r="AE119" s="139">
        <f t="shared" si="41"/>
        <v>0</v>
      </c>
      <c r="AF119" s="139">
        <f t="shared" si="41"/>
        <v>0</v>
      </c>
      <c r="AG119" s="139">
        <f t="shared" si="41"/>
        <v>0</v>
      </c>
      <c r="AH119" s="139">
        <f t="shared" si="41"/>
        <v>0</v>
      </c>
      <c r="AI119" s="139">
        <f t="shared" si="41"/>
        <v>0</v>
      </c>
      <c r="AJ119" s="139">
        <f t="shared" si="41"/>
        <v>0</v>
      </c>
      <c r="AK119" s="139">
        <f t="shared" si="41"/>
        <v>0</v>
      </c>
      <c r="AL119" s="139">
        <f t="shared" si="41"/>
        <v>0</v>
      </c>
      <c r="AM119" s="139">
        <f t="shared" si="41"/>
        <v>0</v>
      </c>
      <c r="AN119" s="23"/>
      <c r="AO119" s="23"/>
      <c r="AP119" s="23"/>
      <c r="AQ119" s="23"/>
      <c r="AR119" s="23"/>
      <c r="AS119" s="23"/>
      <c r="AT119" s="23"/>
      <c r="AU119" s="23"/>
      <c r="AV119" s="23"/>
      <c r="AW119" s="23"/>
      <c r="AX119" s="23"/>
      <c r="AY119" s="23"/>
      <c r="AZ119" s="23"/>
    </row>
    <row r="120" spans="1:60" s="96" customFormat="1" x14ac:dyDescent="0.5">
      <c r="A120" s="24"/>
      <c r="B120" s="24"/>
      <c r="C120" s="24" t="s">
        <v>100</v>
      </c>
      <c r="D120" s="24" t="s">
        <v>99</v>
      </c>
      <c r="E120" s="24"/>
      <c r="F120" s="24"/>
      <c r="G120" s="24"/>
      <c r="H120" s="140">
        <f>J120+NPV(discountrate,K120:AM120)</f>
        <v>0</v>
      </c>
      <c r="I120" s="24"/>
      <c r="J120" s="139">
        <f>J118*J119</f>
        <v>0</v>
      </c>
      <c r="K120" s="139">
        <f>K118*K119</f>
        <v>0</v>
      </c>
      <c r="L120" s="139">
        <f>L118*L119</f>
        <v>0</v>
      </c>
      <c r="M120" s="139">
        <f t="shared" ref="M120:AM120" si="42">M118*M119</f>
        <v>0</v>
      </c>
      <c r="N120" s="139">
        <f t="shared" si="42"/>
        <v>0</v>
      </c>
      <c r="O120" s="139">
        <f t="shared" si="42"/>
        <v>0</v>
      </c>
      <c r="P120" s="139">
        <f t="shared" si="42"/>
        <v>0</v>
      </c>
      <c r="Q120" s="139">
        <f t="shared" si="42"/>
        <v>0</v>
      </c>
      <c r="R120" s="139">
        <f t="shared" si="42"/>
        <v>0</v>
      </c>
      <c r="S120" s="139">
        <f t="shared" si="42"/>
        <v>0</v>
      </c>
      <c r="T120" s="139">
        <f t="shared" si="42"/>
        <v>0</v>
      </c>
      <c r="U120" s="139">
        <f t="shared" si="42"/>
        <v>0</v>
      </c>
      <c r="V120" s="139">
        <f t="shared" si="42"/>
        <v>0</v>
      </c>
      <c r="W120" s="139">
        <f t="shared" si="42"/>
        <v>0</v>
      </c>
      <c r="X120" s="139">
        <f t="shared" si="42"/>
        <v>0</v>
      </c>
      <c r="Y120" s="139">
        <f t="shared" si="42"/>
        <v>0</v>
      </c>
      <c r="Z120" s="139">
        <f t="shared" si="42"/>
        <v>0</v>
      </c>
      <c r="AA120" s="139">
        <f t="shared" si="42"/>
        <v>0</v>
      </c>
      <c r="AB120" s="139">
        <f t="shared" si="42"/>
        <v>0</v>
      </c>
      <c r="AC120" s="139">
        <f t="shared" si="42"/>
        <v>0</v>
      </c>
      <c r="AD120" s="139">
        <f t="shared" si="42"/>
        <v>0</v>
      </c>
      <c r="AE120" s="139">
        <f t="shared" si="42"/>
        <v>0</v>
      </c>
      <c r="AF120" s="139">
        <f t="shared" si="42"/>
        <v>0</v>
      </c>
      <c r="AG120" s="139">
        <f t="shared" si="42"/>
        <v>0</v>
      </c>
      <c r="AH120" s="139">
        <f t="shared" si="42"/>
        <v>0</v>
      </c>
      <c r="AI120" s="139">
        <f t="shared" si="42"/>
        <v>0</v>
      </c>
      <c r="AJ120" s="139">
        <f t="shared" si="42"/>
        <v>0</v>
      </c>
      <c r="AK120" s="139">
        <f t="shared" si="42"/>
        <v>0</v>
      </c>
      <c r="AL120" s="139">
        <f t="shared" si="42"/>
        <v>0</v>
      </c>
      <c r="AM120" s="139">
        <f t="shared" si="42"/>
        <v>0</v>
      </c>
      <c r="AN120" s="24"/>
      <c r="AO120" s="24"/>
      <c r="AP120" s="24"/>
      <c r="AQ120" s="24"/>
      <c r="AR120" s="24"/>
      <c r="AS120" s="24"/>
      <c r="AT120" s="24"/>
      <c r="AU120" s="24"/>
      <c r="AV120" s="24"/>
      <c r="AW120" s="24"/>
      <c r="AX120" s="24"/>
      <c r="AY120" s="24"/>
      <c r="AZ120" s="24"/>
    </row>
    <row r="121" spans="1:60" s="96" customFormat="1" x14ac:dyDescent="0.5">
      <c r="A121" s="24"/>
      <c r="B121" s="24"/>
      <c r="C121" s="24"/>
      <c r="D121" s="24"/>
      <c r="E121" s="24"/>
      <c r="F121" s="24"/>
      <c r="G121" s="24"/>
      <c r="H121" s="135"/>
      <c r="I121" s="24"/>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24"/>
      <c r="AO121" s="24"/>
      <c r="AP121" s="24"/>
      <c r="AQ121" s="24"/>
      <c r="AR121" s="24"/>
      <c r="AS121" s="24"/>
      <c r="AT121" s="24"/>
      <c r="AU121" s="24"/>
      <c r="AV121" s="24"/>
      <c r="AW121" s="24"/>
      <c r="AX121" s="24"/>
      <c r="AY121" s="24"/>
      <c r="AZ121" s="24"/>
    </row>
    <row r="122" spans="1:60" s="61" customFormat="1" ht="35.5" thickBot="1" x14ac:dyDescent="1">
      <c r="A122" s="34"/>
      <c r="B122" s="133" t="str">
        <f>asset2name</f>
        <v>Non-bulk water asset 2</v>
      </c>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34"/>
      <c r="AP122" s="23"/>
      <c r="AQ122" s="23"/>
      <c r="AR122" s="34"/>
      <c r="AS122" s="34"/>
      <c r="AT122" s="34"/>
      <c r="AU122" s="34"/>
      <c r="AV122" s="34"/>
      <c r="AW122" s="34"/>
      <c r="AX122" s="34"/>
      <c r="AY122" s="34"/>
      <c r="AZ122" s="34"/>
    </row>
    <row r="123" spans="1:60" x14ac:dyDescent="0.5">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row>
    <row r="124" spans="1:60" ht="32" thickBot="1" x14ac:dyDescent="0.9">
      <c r="A124" s="23"/>
      <c r="B124" s="23"/>
      <c r="C124" s="23"/>
      <c r="D124" s="23"/>
      <c r="E124" s="23"/>
      <c r="F124" s="23"/>
      <c r="G124" s="23"/>
      <c r="H124" s="196" t="s">
        <v>47</v>
      </c>
      <c r="I124" s="196" t="s">
        <v>48</v>
      </c>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row>
    <row r="125" spans="1:60" ht="31.5" x14ac:dyDescent="0.85">
      <c r="A125" s="23"/>
      <c r="B125" s="89"/>
      <c r="C125" s="132" t="str">
        <f>B122</f>
        <v>Non-bulk water asset 2</v>
      </c>
      <c r="D125" s="105" t="s">
        <v>79</v>
      </c>
      <c r="E125" s="106"/>
      <c r="F125" s="107"/>
      <c r="G125" s="106"/>
      <c r="H125" s="191" t="e">
        <f>H131</f>
        <v>#DIV/0!</v>
      </c>
      <c r="I125" s="191" t="e">
        <f>H182</f>
        <v>#DIV/0!</v>
      </c>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c r="AP125" s="89"/>
      <c r="AQ125" s="89"/>
      <c r="AR125" s="89"/>
      <c r="AS125" s="89"/>
      <c r="AT125" s="89"/>
      <c r="AU125" s="89"/>
      <c r="AV125" s="89"/>
      <c r="AW125" s="89"/>
      <c r="AX125" s="89"/>
      <c r="AY125" s="89"/>
      <c r="AZ125" s="89"/>
      <c r="BA125" s="89"/>
      <c r="BB125" s="89"/>
      <c r="BC125" s="89"/>
      <c r="BD125" s="89"/>
      <c r="BE125" s="89"/>
      <c r="BF125" s="89"/>
      <c r="BG125" s="89"/>
      <c r="BH125" s="89"/>
    </row>
    <row r="126" spans="1:60" x14ac:dyDescent="0.5">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row>
    <row r="127" spans="1:60" ht="33" customHeight="1" thickBot="1" x14ac:dyDescent="1">
      <c r="A127" s="22"/>
      <c r="B127" s="23"/>
      <c r="C127" s="192" t="s">
        <v>47</v>
      </c>
      <c r="D127" s="185"/>
      <c r="E127" s="185"/>
      <c r="F127" s="185"/>
      <c r="G127" s="185"/>
      <c r="H127" s="188"/>
      <c r="I127" s="188"/>
      <c r="J127" s="188"/>
      <c r="K127" s="188"/>
      <c r="L127" s="188"/>
      <c r="M127" s="188"/>
      <c r="N127" s="188"/>
      <c r="O127" s="188"/>
      <c r="P127" s="188"/>
      <c r="Q127" s="188"/>
      <c r="R127" s="188"/>
      <c r="S127" s="188"/>
      <c r="T127" s="188"/>
      <c r="U127" s="188"/>
      <c r="V127" s="188"/>
      <c r="W127" s="188"/>
      <c r="X127" s="188"/>
      <c r="Y127" s="188"/>
      <c r="Z127" s="188"/>
      <c r="AA127" s="188"/>
      <c r="AB127" s="188"/>
      <c r="AC127" s="188"/>
      <c r="AD127" s="188"/>
      <c r="AE127" s="188"/>
      <c r="AF127" s="188"/>
      <c r="AG127" s="188"/>
      <c r="AH127" s="188"/>
      <c r="AI127" s="188"/>
      <c r="AJ127" s="188"/>
      <c r="AK127" s="188"/>
      <c r="AL127" s="188"/>
      <c r="AM127" s="188"/>
      <c r="AN127" s="185"/>
      <c r="AO127" s="199"/>
      <c r="AP127" s="200"/>
      <c r="AQ127" s="200"/>
      <c r="AR127" s="200"/>
      <c r="AS127" s="200"/>
      <c r="AT127" s="200"/>
      <c r="AU127" s="200"/>
      <c r="AV127" s="200"/>
      <c r="AW127" s="200"/>
      <c r="AX127" s="200"/>
      <c r="AY127" s="200"/>
      <c r="AZ127" s="200"/>
    </row>
    <row r="128" spans="1:60" ht="31.5" x14ac:dyDescent="0.85">
      <c r="A128" s="23"/>
      <c r="B128" s="89"/>
      <c r="C128" s="89"/>
      <c r="D128" s="89"/>
      <c r="E128" s="89"/>
      <c r="F128" s="90"/>
      <c r="G128" s="89"/>
      <c r="H128" s="89"/>
      <c r="I128" s="89"/>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row>
    <row r="129" spans="1:60" x14ac:dyDescent="0.5">
      <c r="A129" s="23"/>
      <c r="B129" s="23"/>
      <c r="C129" s="97" t="s">
        <v>80</v>
      </c>
      <c r="D129" s="23"/>
      <c r="E129" s="23"/>
      <c r="F129" s="23"/>
      <c r="G129" s="23"/>
      <c r="H129" s="138">
        <f>(H170-H147)</f>
        <v>0</v>
      </c>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row>
    <row r="130" spans="1:60" x14ac:dyDescent="0.5">
      <c r="A130" s="23"/>
      <c r="B130" s="23"/>
      <c r="C130" s="97" t="s">
        <v>81</v>
      </c>
      <c r="D130" s="23"/>
      <c r="E130" s="23"/>
      <c r="F130" s="23"/>
      <c r="G130" s="23"/>
      <c r="H130" s="138">
        <f>(H166-H143)*1000000</f>
        <v>0</v>
      </c>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row>
    <row r="131" spans="1:60" x14ac:dyDescent="0.5">
      <c r="A131" s="23"/>
      <c r="B131" s="23"/>
      <c r="C131" s="98" t="s">
        <v>82</v>
      </c>
      <c r="D131" s="98" t="s">
        <v>79</v>
      </c>
      <c r="E131" s="24"/>
      <c r="F131" s="23"/>
      <c r="G131" s="23"/>
      <c r="H131" s="139" t="e">
        <f>H129/H130</f>
        <v>#DIV/0!</v>
      </c>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row>
    <row r="132" spans="1:60" x14ac:dyDescent="0.5">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row>
    <row r="133" spans="1:60" ht="19.5" x14ac:dyDescent="0.55000000000000004">
      <c r="A133" s="23"/>
      <c r="C133" s="92" t="s">
        <v>83</v>
      </c>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row>
    <row r="134" spans="1:60" x14ac:dyDescent="0.5">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row>
    <row r="135" spans="1:60" x14ac:dyDescent="0.5">
      <c r="A135" s="23"/>
      <c r="B135" s="23"/>
      <c r="C135" s="93" t="s">
        <v>84</v>
      </c>
      <c r="D135" s="94"/>
      <c r="E135" s="94"/>
      <c r="F135" s="23"/>
      <c r="G135" s="23"/>
      <c r="H135" s="94"/>
      <c r="I135" s="23"/>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23"/>
      <c r="AG135" s="23"/>
      <c r="AH135" s="23"/>
      <c r="AI135" s="23"/>
      <c r="AJ135" s="23"/>
      <c r="AK135" s="23"/>
      <c r="AL135" s="23"/>
      <c r="AM135" s="23"/>
      <c r="AN135" s="23"/>
      <c r="AO135" s="23"/>
      <c r="AP135" s="23"/>
      <c r="AQ135" s="23"/>
      <c r="AR135" s="23"/>
      <c r="AS135" s="23"/>
      <c r="AT135" s="23"/>
      <c r="AU135" s="23"/>
      <c r="AV135" s="23"/>
      <c r="AW135" s="23"/>
      <c r="AX135" s="23"/>
      <c r="AY135" s="23"/>
      <c r="AZ135" s="23"/>
    </row>
    <row r="136" spans="1:60" x14ac:dyDescent="0.5">
      <c r="A136" s="23"/>
      <c r="B136" s="23"/>
      <c r="C136" s="93" t="s">
        <v>85</v>
      </c>
      <c r="D136" s="93"/>
      <c r="E136" s="93"/>
      <c r="F136" s="23"/>
      <c r="G136" s="23"/>
      <c r="H136" s="94"/>
      <c r="I136" s="23"/>
      <c r="J136" s="100">
        <f t="shared" ref="J136:AM136" si="43">IF(J143&lt;INDEX(tippingpoints,MATCH($B122,tippingpointnames,0),1),0,1)</f>
        <v>1</v>
      </c>
      <c r="K136" s="100">
        <f t="shared" si="43"/>
        <v>1</v>
      </c>
      <c r="L136" s="100">
        <f t="shared" si="43"/>
        <v>1</v>
      </c>
      <c r="M136" s="100">
        <f t="shared" si="43"/>
        <v>1</v>
      </c>
      <c r="N136" s="100">
        <f t="shared" si="43"/>
        <v>1</v>
      </c>
      <c r="O136" s="100">
        <f t="shared" si="43"/>
        <v>1</v>
      </c>
      <c r="P136" s="100">
        <f t="shared" si="43"/>
        <v>1</v>
      </c>
      <c r="Q136" s="100">
        <f t="shared" si="43"/>
        <v>1</v>
      </c>
      <c r="R136" s="100">
        <f t="shared" si="43"/>
        <v>1</v>
      </c>
      <c r="S136" s="100">
        <f t="shared" si="43"/>
        <v>1</v>
      </c>
      <c r="T136" s="100">
        <f t="shared" si="43"/>
        <v>1</v>
      </c>
      <c r="U136" s="100">
        <f t="shared" si="43"/>
        <v>1</v>
      </c>
      <c r="V136" s="100">
        <f t="shared" si="43"/>
        <v>1</v>
      </c>
      <c r="W136" s="100">
        <f t="shared" si="43"/>
        <v>1</v>
      </c>
      <c r="X136" s="100">
        <f t="shared" si="43"/>
        <v>1</v>
      </c>
      <c r="Y136" s="100">
        <f t="shared" si="43"/>
        <v>1</v>
      </c>
      <c r="Z136" s="100">
        <f t="shared" si="43"/>
        <v>1</v>
      </c>
      <c r="AA136" s="100">
        <f t="shared" si="43"/>
        <v>1</v>
      </c>
      <c r="AB136" s="100">
        <f t="shared" si="43"/>
        <v>1</v>
      </c>
      <c r="AC136" s="100">
        <f t="shared" si="43"/>
        <v>1</v>
      </c>
      <c r="AD136" s="100">
        <f t="shared" si="43"/>
        <v>1</v>
      </c>
      <c r="AE136" s="100">
        <f t="shared" si="43"/>
        <v>1</v>
      </c>
      <c r="AF136" s="100">
        <f t="shared" si="43"/>
        <v>1</v>
      </c>
      <c r="AG136" s="100">
        <f t="shared" si="43"/>
        <v>1</v>
      </c>
      <c r="AH136" s="100">
        <f t="shared" si="43"/>
        <v>1</v>
      </c>
      <c r="AI136" s="100">
        <f t="shared" si="43"/>
        <v>1</v>
      </c>
      <c r="AJ136" s="100">
        <f t="shared" si="43"/>
        <v>1</v>
      </c>
      <c r="AK136" s="100">
        <f t="shared" si="43"/>
        <v>1</v>
      </c>
      <c r="AL136" s="100">
        <f t="shared" si="43"/>
        <v>1</v>
      </c>
      <c r="AM136" s="100">
        <f t="shared" si="43"/>
        <v>1</v>
      </c>
      <c r="AN136" s="23"/>
      <c r="AO136" s="23"/>
      <c r="AP136" s="23"/>
      <c r="AQ136" s="23"/>
      <c r="AR136" s="23"/>
      <c r="AS136" s="23"/>
      <c r="AT136" s="23"/>
      <c r="AU136" s="23"/>
      <c r="AV136" s="23"/>
      <c r="AW136" s="23"/>
      <c r="AX136" s="23"/>
      <c r="AY136" s="23"/>
      <c r="AZ136" s="23"/>
    </row>
    <row r="137" spans="1:60" x14ac:dyDescent="0.5">
      <c r="A137" s="23"/>
      <c r="B137" s="23"/>
      <c r="C137" s="93" t="s">
        <v>86</v>
      </c>
      <c r="D137" s="93"/>
      <c r="E137" s="93"/>
      <c r="F137" s="23"/>
      <c r="G137" s="23"/>
      <c r="H137" s="94"/>
      <c r="I137" s="23"/>
      <c r="J137" s="102">
        <f>IF(SUM($J136:J136)=0,0,1)</f>
        <v>1</v>
      </c>
      <c r="K137" s="102">
        <f>IF(SUM($J136:K136)=0,0,1)</f>
        <v>1</v>
      </c>
      <c r="L137" s="102">
        <f>IF(SUM($J136:L136)=0,0,1)</f>
        <v>1</v>
      </c>
      <c r="M137" s="102">
        <f>IF(SUM($J136:M136)=0,0,1)</f>
        <v>1</v>
      </c>
      <c r="N137" s="102">
        <f>IF(SUM($J136:N136)=0,0,1)</f>
        <v>1</v>
      </c>
      <c r="O137" s="102">
        <f>IF(SUM($J136:O136)=0,0,1)</f>
        <v>1</v>
      </c>
      <c r="P137" s="102">
        <f>IF(SUM($J136:P136)=0,0,1)</f>
        <v>1</v>
      </c>
      <c r="Q137" s="102">
        <f>IF(SUM($J136:Q136)=0,0,1)</f>
        <v>1</v>
      </c>
      <c r="R137" s="102">
        <f>IF(SUM($J136:R136)=0,0,1)</f>
        <v>1</v>
      </c>
      <c r="S137" s="102">
        <f>IF(SUM($J136:S136)=0,0,1)</f>
        <v>1</v>
      </c>
      <c r="T137" s="102">
        <f>IF(SUM($J136:T136)=0,0,1)</f>
        <v>1</v>
      </c>
      <c r="U137" s="102">
        <f>IF(SUM($J136:U136)=0,0,1)</f>
        <v>1</v>
      </c>
      <c r="V137" s="102">
        <f>IF(SUM($J136:V136)=0,0,1)</f>
        <v>1</v>
      </c>
      <c r="W137" s="102">
        <f>IF(SUM($J136:W136)=0,0,1)</f>
        <v>1</v>
      </c>
      <c r="X137" s="102">
        <f>IF(SUM($J136:X136)=0,0,1)</f>
        <v>1</v>
      </c>
      <c r="Y137" s="102">
        <f>IF(SUM($J136:Y136)=0,0,1)</f>
        <v>1</v>
      </c>
      <c r="Z137" s="102">
        <f>IF(SUM($J136:Z136)=0,0,1)</f>
        <v>1</v>
      </c>
      <c r="AA137" s="102">
        <f>IF(SUM($J136:AA136)=0,0,1)</f>
        <v>1</v>
      </c>
      <c r="AB137" s="102">
        <f>IF(SUM($J136:AB136)=0,0,1)</f>
        <v>1</v>
      </c>
      <c r="AC137" s="102">
        <f>IF(SUM($J136:AC136)=0,0,1)</f>
        <v>1</v>
      </c>
      <c r="AD137" s="102">
        <f>IF(SUM($J136:AD136)=0,0,1)</f>
        <v>1</v>
      </c>
      <c r="AE137" s="102">
        <f>IF(SUM($J136:AE136)=0,0,1)</f>
        <v>1</v>
      </c>
      <c r="AF137" s="102">
        <f>IF(SUM($J136:AF136)=0,0,1)</f>
        <v>1</v>
      </c>
      <c r="AG137" s="102">
        <f>IF(SUM($J136:AG136)=0,0,1)</f>
        <v>1</v>
      </c>
      <c r="AH137" s="102">
        <f>IF(SUM($J136:AH136)=0,0,1)</f>
        <v>1</v>
      </c>
      <c r="AI137" s="102">
        <f>IF(SUM($J136:AI136)=0,0,1)</f>
        <v>1</v>
      </c>
      <c r="AJ137" s="102">
        <f>IF(SUM($J136:AJ136)=0,0,1)</f>
        <v>1</v>
      </c>
      <c r="AK137" s="102">
        <f>IF(SUM($J136:AK136)=0,0,1)</f>
        <v>1</v>
      </c>
      <c r="AL137" s="102">
        <f>IF(SUM($J136:AL136)=0,0,1)</f>
        <v>1</v>
      </c>
      <c r="AM137" s="102">
        <f>IF(SUM($J136:AM136)=0,0,1)</f>
        <v>1</v>
      </c>
      <c r="AN137" s="23"/>
      <c r="AO137" s="23"/>
      <c r="AP137" s="23"/>
      <c r="AQ137" s="23"/>
      <c r="AR137" s="23"/>
      <c r="AS137" s="23"/>
      <c r="AT137" s="23"/>
      <c r="AU137" s="23"/>
      <c r="AV137" s="23"/>
      <c r="AW137" s="23"/>
      <c r="AX137" s="23"/>
      <c r="AY137" s="23"/>
      <c r="AZ137" s="23"/>
    </row>
    <row r="138" spans="1:60" x14ac:dyDescent="0.5">
      <c r="A138" s="23"/>
      <c r="B138" s="23"/>
      <c r="C138" s="93" t="s">
        <v>87</v>
      </c>
      <c r="D138" s="93"/>
      <c r="E138" s="93"/>
      <c r="F138" s="23"/>
      <c r="G138" s="23"/>
      <c r="H138" s="94"/>
      <c r="I138" s="23"/>
      <c r="J138" s="102">
        <f>IF($AK137=0,0,IF(AND(J137=0,J136=0),K138-1,0))</f>
        <v>0</v>
      </c>
      <c r="K138" s="102">
        <f t="shared" ref="K138" si="44">IF($AK137=0,0,IF(AND(K137=0,K136=0),L138-1,0))</f>
        <v>0</v>
      </c>
      <c r="L138" s="102">
        <f t="shared" ref="L138" si="45">IF($AK137=0,0,IF(AND(L137=0,L136=0),M138-1,0))</f>
        <v>0</v>
      </c>
      <c r="M138" s="102">
        <f t="shared" ref="M138" si="46">IF($AK137=0,0,IF(AND(M137=0,M136=0),N138-1,0))</f>
        <v>0</v>
      </c>
      <c r="N138" s="102">
        <f t="shared" ref="N138" si="47">IF($AK137=0,0,IF(AND(N137=0,N136=0),O138-1,0))</f>
        <v>0</v>
      </c>
      <c r="O138" s="102">
        <f t="shared" ref="O138" si="48">IF($AK137=0,0,IF(AND(O137=0,O136=0),P138-1,0))</f>
        <v>0</v>
      </c>
      <c r="P138" s="102">
        <f t="shared" ref="P138" si="49">IF($AK137=0,0,IF(AND(P137=0,P136=0),Q138-1,0))</f>
        <v>0</v>
      </c>
      <c r="Q138" s="102">
        <f t="shared" ref="Q138" si="50">IF($AK137=0,0,IF(AND(Q137=0,Q136=0),R138-1,0))</f>
        <v>0</v>
      </c>
      <c r="R138" s="102">
        <f t="shared" ref="R138" si="51">IF($AK137=0,0,IF(AND(R137=0,R136=0),S138-1,0))</f>
        <v>0</v>
      </c>
      <c r="S138" s="102">
        <f t="shared" ref="S138" si="52">IF($AK137=0,0,IF(AND(S137=0,S136=0),T138-1,0))</f>
        <v>0</v>
      </c>
      <c r="T138" s="102">
        <f t="shared" ref="T138" si="53">IF($AK137=0,0,IF(AND(T137=0,T136=0),U138-1,0))</f>
        <v>0</v>
      </c>
      <c r="U138" s="102">
        <f t="shared" ref="U138" si="54">IF($AK137=0,0,IF(AND(U137=0,U136=0),V138-1,0))</f>
        <v>0</v>
      </c>
      <c r="V138" s="102">
        <f t="shared" ref="V138" si="55">IF($AK137=0,0,IF(AND(V137=0,V136=0),W138-1,0))</f>
        <v>0</v>
      </c>
      <c r="W138" s="102">
        <f t="shared" ref="W138" si="56">IF($AK137=0,0,IF(AND(W137=0,W136=0),X138-1,0))</f>
        <v>0</v>
      </c>
      <c r="X138" s="102">
        <f t="shared" ref="X138" si="57">IF($AK137=0,0,IF(AND(X137=0,X136=0),Y138-1,0))</f>
        <v>0</v>
      </c>
      <c r="Y138" s="102">
        <f t="shared" ref="Y138" si="58">IF($AK137=0,0,IF(AND(Y137=0,Y136=0),Z138-1,0))</f>
        <v>0</v>
      </c>
      <c r="Z138" s="102">
        <f t="shared" ref="Z138" si="59">IF($AK137=0,0,IF(AND(Z137=0,Z136=0),AA138-1,0))</f>
        <v>0</v>
      </c>
      <c r="AA138" s="102">
        <f t="shared" ref="AA138" si="60">IF($AK137=0,0,IF(AND(AA137=0,AA136=0),AB138-1,0))</f>
        <v>0</v>
      </c>
      <c r="AB138" s="102">
        <f t="shared" ref="AB138" si="61">IF($AK137=0,0,IF(AND(AB137=0,AB136=0),AC138-1,0))</f>
        <v>0</v>
      </c>
      <c r="AC138" s="102">
        <f t="shared" ref="AC138" si="62">IF($AK137=0,0,IF(AND(AC137=0,AC136=0),AD138-1,0))</f>
        <v>0</v>
      </c>
      <c r="AD138" s="102">
        <f t="shared" ref="AD138" si="63">IF($AK137=0,0,IF(AND(AD137=0,AD136=0),AE138-1,0))</f>
        <v>0</v>
      </c>
      <c r="AE138" s="102">
        <f t="shared" ref="AE138" si="64">IF($AK137=0,0,IF(AND(AE137=0,AE136=0),AF138-1,0))</f>
        <v>0</v>
      </c>
      <c r="AF138" s="102">
        <f t="shared" ref="AF138" si="65">IF($AK137=0,0,IF(AND(AF137=0,AF136=0),AG138-1,0))</f>
        <v>0</v>
      </c>
      <c r="AG138" s="102">
        <f t="shared" ref="AG138" si="66">IF($AK137=0,0,IF(AND(AG137=0,AG136=0),AH138-1,0))</f>
        <v>0</v>
      </c>
      <c r="AH138" s="102">
        <f t="shared" ref="AH138" si="67">IF($AK137=0,0,IF(AND(AH137=0,AH136=0),AI138-1,0))</f>
        <v>0</v>
      </c>
      <c r="AI138" s="102">
        <f t="shared" ref="AI138" si="68">IF($AK137=0,0,IF(AND(AI137=0,AI136=0),AJ138-1,0))</f>
        <v>0</v>
      </c>
      <c r="AJ138" s="102">
        <f t="shared" ref="AJ138" si="69">IF($AK137=0,0,IF(AND(AJ137=0,AJ136=0),AK138-1,0))</f>
        <v>0</v>
      </c>
      <c r="AK138" s="102">
        <f t="shared" ref="AK138" si="70">IF($AK137=0,0,IF(AND(AK137=0,AK136=0),AL138-1,0))</f>
        <v>0</v>
      </c>
      <c r="AL138" s="102">
        <f t="shared" ref="AL138" si="71">IF($AK137=0,0,IF(AND(AL137=0,AL136=0),AM138-1,0))</f>
        <v>0</v>
      </c>
      <c r="AM138" s="102">
        <f t="shared" ref="AM138" si="72">IF($AK137=0,0,IF(AND(AM137=0,AM136=0),AN138-1,0))</f>
        <v>0</v>
      </c>
      <c r="AN138" s="23"/>
      <c r="AO138" s="23"/>
      <c r="AP138" s="23"/>
      <c r="AQ138" s="23"/>
      <c r="AR138" s="23"/>
      <c r="AS138" s="23"/>
      <c r="AT138" s="23"/>
      <c r="AU138" s="23"/>
      <c r="AV138" s="23"/>
      <c r="AW138" s="23"/>
      <c r="AX138" s="23"/>
      <c r="AY138" s="23"/>
      <c r="AZ138" s="23"/>
    </row>
    <row r="139" spans="1:60" x14ac:dyDescent="0.5">
      <c r="A139" s="23"/>
      <c r="B139" s="23"/>
      <c r="C139" s="93" t="s">
        <v>88</v>
      </c>
      <c r="D139" s="93"/>
      <c r="E139" s="93"/>
      <c r="F139" s="101"/>
      <c r="G139" s="93"/>
      <c r="H139" s="94"/>
      <c r="I139" s="94"/>
      <c r="J139" s="102">
        <f t="shared" ref="J139:AM139" si="73">IF(ABS(J138)=INDEX(leadtimes,MATCH($B122,assetnames,0),1),1,0)</f>
        <v>1</v>
      </c>
      <c r="K139" s="102">
        <f t="shared" si="73"/>
        <v>1</v>
      </c>
      <c r="L139" s="102">
        <f t="shared" si="73"/>
        <v>1</v>
      </c>
      <c r="M139" s="102">
        <f t="shared" si="73"/>
        <v>1</v>
      </c>
      <c r="N139" s="102">
        <f t="shared" si="73"/>
        <v>1</v>
      </c>
      <c r="O139" s="102">
        <f t="shared" si="73"/>
        <v>1</v>
      </c>
      <c r="P139" s="102">
        <f t="shared" si="73"/>
        <v>1</v>
      </c>
      <c r="Q139" s="102">
        <f t="shared" si="73"/>
        <v>1</v>
      </c>
      <c r="R139" s="102">
        <f t="shared" si="73"/>
        <v>1</v>
      </c>
      <c r="S139" s="102">
        <f t="shared" si="73"/>
        <v>1</v>
      </c>
      <c r="T139" s="102">
        <f t="shared" si="73"/>
        <v>1</v>
      </c>
      <c r="U139" s="102">
        <f t="shared" si="73"/>
        <v>1</v>
      </c>
      <c r="V139" s="102">
        <f t="shared" si="73"/>
        <v>1</v>
      </c>
      <c r="W139" s="102">
        <f t="shared" si="73"/>
        <v>1</v>
      </c>
      <c r="X139" s="102">
        <f t="shared" si="73"/>
        <v>1</v>
      </c>
      <c r="Y139" s="102">
        <f t="shared" si="73"/>
        <v>1</v>
      </c>
      <c r="Z139" s="102">
        <f t="shared" si="73"/>
        <v>1</v>
      </c>
      <c r="AA139" s="102">
        <f t="shared" si="73"/>
        <v>1</v>
      </c>
      <c r="AB139" s="102">
        <f t="shared" si="73"/>
        <v>1</v>
      </c>
      <c r="AC139" s="102">
        <f t="shared" si="73"/>
        <v>1</v>
      </c>
      <c r="AD139" s="102">
        <f t="shared" si="73"/>
        <v>1</v>
      </c>
      <c r="AE139" s="102">
        <f t="shared" si="73"/>
        <v>1</v>
      </c>
      <c r="AF139" s="102">
        <f t="shared" si="73"/>
        <v>1</v>
      </c>
      <c r="AG139" s="102">
        <f t="shared" si="73"/>
        <v>1</v>
      </c>
      <c r="AH139" s="102">
        <f t="shared" si="73"/>
        <v>1</v>
      </c>
      <c r="AI139" s="102">
        <f t="shared" si="73"/>
        <v>1</v>
      </c>
      <c r="AJ139" s="102">
        <f t="shared" si="73"/>
        <v>1</v>
      </c>
      <c r="AK139" s="102">
        <f t="shared" si="73"/>
        <v>1</v>
      </c>
      <c r="AL139" s="102">
        <f t="shared" si="73"/>
        <v>1</v>
      </c>
      <c r="AM139" s="102">
        <f t="shared" si="73"/>
        <v>1</v>
      </c>
      <c r="AN139" s="102"/>
      <c r="AO139" s="102"/>
      <c r="AP139" s="102"/>
      <c r="AQ139" s="102"/>
      <c r="AR139" s="102"/>
      <c r="AS139" s="102"/>
      <c r="AT139" s="102"/>
      <c r="AU139" s="102"/>
      <c r="AV139" s="102"/>
      <c r="AW139" s="102"/>
      <c r="AX139" s="102"/>
      <c r="AY139" s="102"/>
      <c r="AZ139" s="102"/>
      <c r="BA139" s="102"/>
      <c r="BB139" s="102"/>
      <c r="BC139" s="102"/>
      <c r="BD139" s="102"/>
      <c r="BE139" s="95"/>
      <c r="BF139" s="95"/>
      <c r="BG139" s="95"/>
      <c r="BH139" s="95"/>
    </row>
    <row r="140" spans="1:60" x14ac:dyDescent="0.5">
      <c r="A140" s="23"/>
      <c r="B140" s="23"/>
      <c r="C140" s="93" t="s">
        <v>89</v>
      </c>
      <c r="D140" s="93"/>
      <c r="E140" s="93"/>
      <c r="F140" s="101"/>
      <c r="G140" s="93"/>
      <c r="H140" s="94"/>
      <c r="I140" s="94"/>
      <c r="J140" s="102">
        <f>IF(SUM($J139:J139)=1,1,0)+I140</f>
        <v>1</v>
      </c>
      <c r="K140" s="102">
        <f>IF(SUM($J139:K139)=1,1,0)+J140</f>
        <v>1</v>
      </c>
      <c r="L140" s="102">
        <f>IF(SUM($J139:L139)=1,1,0)+K140</f>
        <v>1</v>
      </c>
      <c r="M140" s="102">
        <f>IF(SUM($J139:M139)=1,1,0)+L140</f>
        <v>1</v>
      </c>
      <c r="N140" s="102">
        <f>IF(SUM($J139:N139)=1,1,0)+M140</f>
        <v>1</v>
      </c>
      <c r="O140" s="102">
        <f>IF(SUM($J139:O139)=1,1,0)+N140</f>
        <v>1</v>
      </c>
      <c r="P140" s="102">
        <f>IF(SUM($J139:P139)=1,1,0)+O140</f>
        <v>1</v>
      </c>
      <c r="Q140" s="102">
        <f>IF(SUM($J139:Q139)=1,1,0)+P140</f>
        <v>1</v>
      </c>
      <c r="R140" s="102">
        <f>IF(SUM($J139:R139)=1,1,0)+Q140</f>
        <v>1</v>
      </c>
      <c r="S140" s="102">
        <f>IF(SUM($J139:S139)=1,1,0)+R140</f>
        <v>1</v>
      </c>
      <c r="T140" s="102">
        <f>IF(SUM($J139:T139)=1,1,0)+S140</f>
        <v>1</v>
      </c>
      <c r="U140" s="102">
        <f>IF(SUM($J139:U139)=1,1,0)+T140</f>
        <v>1</v>
      </c>
      <c r="V140" s="102">
        <f>IF(SUM($J139:V139)=1,1,0)+U140</f>
        <v>1</v>
      </c>
      <c r="W140" s="102">
        <f>IF(SUM($J139:W139)=1,1,0)+V140</f>
        <v>1</v>
      </c>
      <c r="X140" s="102">
        <f>IF(SUM($J139:X139)=1,1,0)+W140</f>
        <v>1</v>
      </c>
      <c r="Y140" s="102">
        <f>IF(SUM($J139:Y139)=1,1,0)+X140</f>
        <v>1</v>
      </c>
      <c r="Z140" s="102">
        <f>IF(SUM($J139:Z139)=1,1,0)+Y140</f>
        <v>1</v>
      </c>
      <c r="AA140" s="102">
        <f>IF(SUM($J139:AA139)=1,1,0)+Z140</f>
        <v>1</v>
      </c>
      <c r="AB140" s="102">
        <f>IF(SUM($J139:AB139)=1,1,0)+AA140</f>
        <v>1</v>
      </c>
      <c r="AC140" s="102">
        <f>IF(SUM($J139:AC139)=1,1,0)+AB140</f>
        <v>1</v>
      </c>
      <c r="AD140" s="102">
        <f>IF(SUM($J139:AD139)=1,1,0)+AC140</f>
        <v>1</v>
      </c>
      <c r="AE140" s="102">
        <f>IF(SUM($J139:AE139)=1,1,0)+AD140</f>
        <v>1</v>
      </c>
      <c r="AF140" s="102">
        <f>IF(SUM($J139:AF139)=1,1,0)+AE140</f>
        <v>1</v>
      </c>
      <c r="AG140" s="102">
        <f>IF(SUM($J139:AG139)=1,1,0)+AF140</f>
        <v>1</v>
      </c>
      <c r="AH140" s="102">
        <f>IF(SUM($J139:AH139)=1,1,0)+AG140</f>
        <v>1</v>
      </c>
      <c r="AI140" s="102">
        <f>IF(SUM($J139:AI139)=1,1,0)+AH140</f>
        <v>1</v>
      </c>
      <c r="AJ140" s="102">
        <f>IF(SUM($J139:AJ139)=1,1,0)+AI140</f>
        <v>1</v>
      </c>
      <c r="AK140" s="102">
        <f>IF(SUM($J139:AK139)=1,1,0)+AJ140</f>
        <v>1</v>
      </c>
      <c r="AL140" s="102">
        <f>IF(SUM($J139:AL139)=1,1,0)+AK140</f>
        <v>1</v>
      </c>
      <c r="AM140" s="102">
        <f>IF(SUM($J139:AM139)=1,1,0)+AL140</f>
        <v>1</v>
      </c>
      <c r="AN140" s="102"/>
      <c r="AO140" s="102"/>
      <c r="AP140" s="102"/>
      <c r="AQ140" s="102"/>
      <c r="AR140" s="102"/>
      <c r="AS140" s="102"/>
      <c r="AT140" s="102"/>
      <c r="AU140" s="102"/>
      <c r="AV140" s="102"/>
      <c r="AW140" s="102"/>
      <c r="AX140" s="102"/>
      <c r="AY140" s="102"/>
      <c r="AZ140" s="102"/>
      <c r="BA140" s="102"/>
      <c r="BB140" s="102"/>
      <c r="BC140" s="102"/>
      <c r="BD140" s="102"/>
      <c r="BE140" s="95"/>
      <c r="BF140" s="95"/>
      <c r="BG140" s="95"/>
      <c r="BH140" s="95"/>
    </row>
    <row r="141" spans="1:60" ht="15.4" customHeight="1" x14ac:dyDescent="0.5">
      <c r="A141" s="23"/>
      <c r="B141" s="23"/>
      <c r="C141" s="93" t="s">
        <v>90</v>
      </c>
      <c r="D141" s="94"/>
      <c r="E141" s="94"/>
      <c r="F141" s="99"/>
      <c r="G141" s="94"/>
      <c r="H141" s="94"/>
      <c r="I141" s="94"/>
      <c r="J141" s="100">
        <f>SUM($J136:J136)</f>
        <v>1</v>
      </c>
      <c r="K141" s="100">
        <f>SUM($J136:K136)</f>
        <v>2</v>
      </c>
      <c r="L141" s="100">
        <f>SUM($J136:L136)</f>
        <v>3</v>
      </c>
      <c r="M141" s="100">
        <f>SUM($J136:M136)</f>
        <v>4</v>
      </c>
      <c r="N141" s="100">
        <f>SUM($J136:N136)</f>
        <v>5</v>
      </c>
      <c r="O141" s="100">
        <f>SUM($J136:O136)</f>
        <v>6</v>
      </c>
      <c r="P141" s="100">
        <f>SUM($J136:P136)</f>
        <v>7</v>
      </c>
      <c r="Q141" s="100">
        <f>SUM($J136:Q136)</f>
        <v>8</v>
      </c>
      <c r="R141" s="100">
        <f>SUM($J136:R136)</f>
        <v>9</v>
      </c>
      <c r="S141" s="100">
        <f>SUM($J136:S136)</f>
        <v>10</v>
      </c>
      <c r="T141" s="100">
        <f>SUM($J136:T136)</f>
        <v>11</v>
      </c>
      <c r="U141" s="100">
        <f>SUM($J136:U136)</f>
        <v>12</v>
      </c>
      <c r="V141" s="100">
        <f>SUM($J136:V136)</f>
        <v>13</v>
      </c>
      <c r="W141" s="100">
        <f>SUM($J136:W136)</f>
        <v>14</v>
      </c>
      <c r="X141" s="100">
        <f>SUM($J136:X136)</f>
        <v>15</v>
      </c>
      <c r="Y141" s="100">
        <f>SUM($J136:Y136)</f>
        <v>16</v>
      </c>
      <c r="Z141" s="100">
        <f>SUM($J136:Z136)</f>
        <v>17</v>
      </c>
      <c r="AA141" s="100">
        <f>SUM($J136:AA136)</f>
        <v>18</v>
      </c>
      <c r="AB141" s="100">
        <f>SUM($J136:AB136)</f>
        <v>19</v>
      </c>
      <c r="AC141" s="100">
        <f>SUM($J136:AC136)</f>
        <v>20</v>
      </c>
      <c r="AD141" s="100">
        <f>SUM($J136:AD136)</f>
        <v>21</v>
      </c>
      <c r="AE141" s="100">
        <f>SUM($J136:AE136)</f>
        <v>22</v>
      </c>
      <c r="AF141" s="100">
        <f>SUM($J136:AF136)</f>
        <v>23</v>
      </c>
      <c r="AG141" s="100">
        <f>SUM($J136:AG136)</f>
        <v>24</v>
      </c>
      <c r="AH141" s="100">
        <f>SUM($J136:AH136)</f>
        <v>25</v>
      </c>
      <c r="AI141" s="100">
        <f>SUM($J136:AI136)</f>
        <v>26</v>
      </c>
      <c r="AJ141" s="100">
        <f>SUM($J136:AJ136)</f>
        <v>27</v>
      </c>
      <c r="AK141" s="100">
        <f>SUM($J136:AK136)</f>
        <v>28</v>
      </c>
      <c r="AL141" s="100">
        <f>SUM($J136:AL136)</f>
        <v>29</v>
      </c>
      <c r="AM141" s="100">
        <f>SUM($J136:AM136)</f>
        <v>30</v>
      </c>
      <c r="AN141" s="100"/>
      <c r="AO141" s="100"/>
      <c r="AP141" s="100"/>
      <c r="AQ141" s="100"/>
      <c r="AR141" s="100"/>
      <c r="AS141" s="100"/>
      <c r="AT141" s="100"/>
      <c r="AU141" s="100"/>
      <c r="AV141" s="100"/>
      <c r="AW141" s="100"/>
      <c r="AX141" s="100"/>
      <c r="AY141" s="100"/>
      <c r="AZ141" s="100"/>
      <c r="BA141" s="100"/>
      <c r="BB141" s="100"/>
      <c r="BC141" s="100"/>
      <c r="BD141" s="100"/>
      <c r="BE141" s="100"/>
      <c r="BF141" s="100"/>
      <c r="BG141" s="100"/>
      <c r="BH141" s="100"/>
    </row>
    <row r="142" spans="1:60" x14ac:dyDescent="0.5">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row>
    <row r="143" spans="1:60" x14ac:dyDescent="0.5">
      <c r="A143" s="23"/>
      <c r="B143" s="23"/>
      <c r="C143" s="23" t="s">
        <v>83</v>
      </c>
      <c r="D143" s="23" t="s">
        <v>44</v>
      </c>
      <c r="E143" s="23"/>
      <c r="G143" s="23"/>
      <c r="H143" s="139">
        <f>J143+NPV(discountrate,K143:AK143)</f>
        <v>0</v>
      </c>
      <c r="I143" s="23"/>
      <c r="J143" s="139">
        <f t="shared" ref="J143:AM143" si="74">INDEX(asset2volumes,MATCH($C143,volumesnames,0),MATCH(J$7,years,0))</f>
        <v>0</v>
      </c>
      <c r="K143" s="139">
        <f t="shared" si="74"/>
        <v>0</v>
      </c>
      <c r="L143" s="139">
        <f t="shared" si="74"/>
        <v>0</v>
      </c>
      <c r="M143" s="139">
        <f t="shared" si="74"/>
        <v>0</v>
      </c>
      <c r="N143" s="139">
        <f t="shared" si="74"/>
        <v>0</v>
      </c>
      <c r="O143" s="139">
        <f t="shared" si="74"/>
        <v>0</v>
      </c>
      <c r="P143" s="139">
        <f t="shared" si="74"/>
        <v>0</v>
      </c>
      <c r="Q143" s="139">
        <f t="shared" si="74"/>
        <v>0</v>
      </c>
      <c r="R143" s="139">
        <f t="shared" si="74"/>
        <v>0</v>
      </c>
      <c r="S143" s="139">
        <f t="shared" si="74"/>
        <v>0</v>
      </c>
      <c r="T143" s="139">
        <f t="shared" si="74"/>
        <v>0</v>
      </c>
      <c r="U143" s="139">
        <f t="shared" si="74"/>
        <v>0</v>
      </c>
      <c r="V143" s="139">
        <f t="shared" si="74"/>
        <v>0</v>
      </c>
      <c r="W143" s="139">
        <f t="shared" si="74"/>
        <v>0</v>
      </c>
      <c r="X143" s="139">
        <f t="shared" si="74"/>
        <v>0</v>
      </c>
      <c r="Y143" s="139">
        <f t="shared" si="74"/>
        <v>0</v>
      </c>
      <c r="Z143" s="139">
        <f t="shared" si="74"/>
        <v>0</v>
      </c>
      <c r="AA143" s="139">
        <f t="shared" si="74"/>
        <v>0</v>
      </c>
      <c r="AB143" s="139">
        <f t="shared" si="74"/>
        <v>0</v>
      </c>
      <c r="AC143" s="139">
        <f t="shared" si="74"/>
        <v>0</v>
      </c>
      <c r="AD143" s="139">
        <f t="shared" si="74"/>
        <v>0</v>
      </c>
      <c r="AE143" s="139">
        <f t="shared" si="74"/>
        <v>0</v>
      </c>
      <c r="AF143" s="139">
        <f t="shared" si="74"/>
        <v>0</v>
      </c>
      <c r="AG143" s="139">
        <f t="shared" si="74"/>
        <v>0</v>
      </c>
      <c r="AH143" s="139">
        <f t="shared" si="74"/>
        <v>0</v>
      </c>
      <c r="AI143" s="139">
        <f t="shared" si="74"/>
        <v>0</v>
      </c>
      <c r="AJ143" s="139">
        <f t="shared" si="74"/>
        <v>0</v>
      </c>
      <c r="AK143" s="139">
        <f t="shared" si="74"/>
        <v>0</v>
      </c>
      <c r="AL143" s="139">
        <f t="shared" si="74"/>
        <v>0</v>
      </c>
      <c r="AM143" s="139">
        <f t="shared" si="74"/>
        <v>0</v>
      </c>
      <c r="AN143" s="23"/>
      <c r="AO143" s="23"/>
      <c r="AP143" s="23"/>
      <c r="AQ143" s="23"/>
      <c r="AR143" s="23"/>
      <c r="AS143" s="23"/>
      <c r="AT143" s="23"/>
      <c r="AU143" s="23"/>
      <c r="AV143" s="23"/>
      <c r="AW143" s="23"/>
      <c r="AX143" s="23"/>
      <c r="AY143" s="23"/>
      <c r="AZ143" s="23"/>
    </row>
    <row r="144" spans="1:60" x14ac:dyDescent="0.5">
      <c r="A144" s="23"/>
      <c r="B144" s="23"/>
      <c r="C144" s="23" t="s">
        <v>91</v>
      </c>
      <c r="D144" s="23" t="s">
        <v>99</v>
      </c>
      <c r="E144" s="23"/>
      <c r="F144" s="99"/>
      <c r="G144" s="23"/>
      <c r="H144" s="23"/>
      <c r="I144" s="23"/>
      <c r="J144" s="139">
        <f>J153</f>
        <v>0</v>
      </c>
      <c r="K144" s="139">
        <f t="shared" ref="K144:AM144" si="75">K153</f>
        <v>0</v>
      </c>
      <c r="L144" s="139">
        <f t="shared" si="75"/>
        <v>0</v>
      </c>
      <c r="M144" s="139">
        <f t="shared" si="75"/>
        <v>0</v>
      </c>
      <c r="N144" s="139">
        <f t="shared" si="75"/>
        <v>0</v>
      </c>
      <c r="O144" s="139">
        <f t="shared" si="75"/>
        <v>0</v>
      </c>
      <c r="P144" s="139">
        <f t="shared" si="75"/>
        <v>0</v>
      </c>
      <c r="Q144" s="139">
        <f t="shared" si="75"/>
        <v>0</v>
      </c>
      <c r="R144" s="139">
        <f t="shared" si="75"/>
        <v>0</v>
      </c>
      <c r="S144" s="139">
        <f t="shared" si="75"/>
        <v>0</v>
      </c>
      <c r="T144" s="139">
        <f t="shared" si="75"/>
        <v>0</v>
      </c>
      <c r="U144" s="139">
        <f t="shared" si="75"/>
        <v>0</v>
      </c>
      <c r="V144" s="139">
        <f t="shared" si="75"/>
        <v>0</v>
      </c>
      <c r="W144" s="139">
        <f t="shared" si="75"/>
        <v>0</v>
      </c>
      <c r="X144" s="139">
        <f t="shared" si="75"/>
        <v>0</v>
      </c>
      <c r="Y144" s="139">
        <f t="shared" si="75"/>
        <v>0</v>
      </c>
      <c r="Z144" s="139">
        <f t="shared" si="75"/>
        <v>0</v>
      </c>
      <c r="AA144" s="139">
        <f t="shared" si="75"/>
        <v>0</v>
      </c>
      <c r="AB144" s="139">
        <f t="shared" si="75"/>
        <v>0</v>
      </c>
      <c r="AC144" s="139">
        <f t="shared" si="75"/>
        <v>0</v>
      </c>
      <c r="AD144" s="139">
        <f t="shared" si="75"/>
        <v>0</v>
      </c>
      <c r="AE144" s="139">
        <f t="shared" si="75"/>
        <v>0</v>
      </c>
      <c r="AF144" s="139">
        <f t="shared" si="75"/>
        <v>0</v>
      </c>
      <c r="AG144" s="139">
        <f t="shared" si="75"/>
        <v>0</v>
      </c>
      <c r="AH144" s="139">
        <f t="shared" si="75"/>
        <v>0</v>
      </c>
      <c r="AI144" s="139">
        <f t="shared" si="75"/>
        <v>0</v>
      </c>
      <c r="AJ144" s="139">
        <f t="shared" si="75"/>
        <v>0</v>
      </c>
      <c r="AK144" s="139">
        <f t="shared" si="75"/>
        <v>0</v>
      </c>
      <c r="AL144" s="139">
        <f t="shared" si="75"/>
        <v>0</v>
      </c>
      <c r="AM144" s="139">
        <f t="shared" si="75"/>
        <v>0</v>
      </c>
      <c r="AN144" s="23"/>
      <c r="AO144" s="23"/>
      <c r="AP144" s="23"/>
      <c r="AQ144" s="23"/>
      <c r="AR144" s="23"/>
      <c r="AS144" s="23"/>
      <c r="AT144" s="23"/>
      <c r="AU144" s="23"/>
      <c r="AV144" s="23"/>
      <c r="AW144" s="23"/>
      <c r="AX144" s="23"/>
      <c r="AY144" s="23"/>
      <c r="AZ144" s="23"/>
    </row>
    <row r="145" spans="1:52" x14ac:dyDescent="0.5">
      <c r="A145" s="23"/>
      <c r="B145" s="23"/>
      <c r="C145" s="23" t="s">
        <v>93</v>
      </c>
      <c r="D145" s="23" t="s">
        <v>94</v>
      </c>
      <c r="E145" s="23"/>
      <c r="F145" s="99" t="s">
        <v>95</v>
      </c>
      <c r="G145" s="23"/>
      <c r="H145" s="23"/>
      <c r="I145" s="23"/>
      <c r="J145" s="138" cm="1">
        <f t="array" ref="J145">IF(J140=0,0,INDEX(capex,MATCH($B122,assetnames,0),J140))</f>
        <v>0</v>
      </c>
      <c r="K145" s="138" cm="1">
        <f t="array" ref="K145">IF(K140=0,0,INDEX(capex,MATCH($B122,assetnames,0),K140))</f>
        <v>0</v>
      </c>
      <c r="L145" s="138" cm="1">
        <f t="array" ref="L145">IF(L140=0,0,INDEX(capex,MATCH($B122,assetnames,0),L140))</f>
        <v>0</v>
      </c>
      <c r="M145" s="138" cm="1">
        <f t="array" ref="M145">IF(M140=0,0,INDEX(capex,MATCH($B122,assetnames,0),M140))</f>
        <v>0</v>
      </c>
      <c r="N145" s="138" cm="1">
        <f t="array" ref="N145">IF(N140=0,0,INDEX(capex,MATCH($B122,assetnames,0),N140))</f>
        <v>0</v>
      </c>
      <c r="O145" s="138" cm="1">
        <f t="array" ref="O145">IF(O140=0,0,INDEX(capex,MATCH($B122,assetnames,0),O140))</f>
        <v>0</v>
      </c>
      <c r="P145" s="138" cm="1">
        <f t="array" ref="P145">IF(P140=0,0,INDEX(capex,MATCH($B122,assetnames,0),P140))</f>
        <v>0</v>
      </c>
      <c r="Q145" s="138" cm="1">
        <f t="array" ref="Q145">IF(Q140=0,0,INDEX(capex,MATCH($B122,assetnames,0),Q140))</f>
        <v>0</v>
      </c>
      <c r="R145" s="138" cm="1">
        <f t="array" ref="R145">IF(R140=0,0,INDEX(capex,MATCH($B122,assetnames,0),R140))</f>
        <v>0</v>
      </c>
      <c r="S145" s="138" cm="1">
        <f t="array" ref="S145">IF(S140=0,0,INDEX(capex,MATCH($B122,assetnames,0),S140))</f>
        <v>0</v>
      </c>
      <c r="T145" s="138" cm="1">
        <f t="array" ref="T145">IF(T140=0,0,INDEX(capex,MATCH($B122,assetnames,0),T140))</f>
        <v>0</v>
      </c>
      <c r="U145" s="138" cm="1">
        <f t="array" ref="U145">IF(U140=0,0,INDEX(capex,MATCH($B122,assetnames,0),U140))</f>
        <v>0</v>
      </c>
      <c r="V145" s="138" cm="1">
        <f t="array" ref="V145">IF(V140=0,0,INDEX(capex,MATCH($B122,assetnames,0),V140))</f>
        <v>0</v>
      </c>
      <c r="W145" s="138" cm="1">
        <f t="array" ref="W145">IF(W140=0,0,INDEX(capex,MATCH($B122,assetnames,0),W140))</f>
        <v>0</v>
      </c>
      <c r="X145" s="138" cm="1">
        <f t="array" ref="X145">IF(X140=0,0,INDEX(capex,MATCH($B122,assetnames,0),X140))</f>
        <v>0</v>
      </c>
      <c r="Y145" s="138" cm="1">
        <f t="array" ref="Y145">IF(Y140=0,0,INDEX(capex,MATCH($B122,assetnames,0),Y140))</f>
        <v>0</v>
      </c>
      <c r="Z145" s="138" cm="1">
        <f t="array" ref="Z145">IF(Z140=0,0,INDEX(capex,MATCH($B122,assetnames,0),Z140))</f>
        <v>0</v>
      </c>
      <c r="AA145" s="138" cm="1">
        <f t="array" ref="AA145">IF(AA140=0,0,INDEX(capex,MATCH($B122,assetnames,0),AA140))</f>
        <v>0</v>
      </c>
      <c r="AB145" s="138" cm="1">
        <f t="array" ref="AB145">IF(AB140=0,0,INDEX(capex,MATCH($B122,assetnames,0),AB140))</f>
        <v>0</v>
      </c>
      <c r="AC145" s="138" cm="1">
        <f t="array" ref="AC145">IF(AC140=0,0,INDEX(capex,MATCH($B122,assetnames,0),AC140))</f>
        <v>0</v>
      </c>
      <c r="AD145" s="138" cm="1">
        <f t="array" ref="AD145">IF(AD140=0,0,INDEX(capex,MATCH($B122,assetnames,0),AD140))</f>
        <v>0</v>
      </c>
      <c r="AE145" s="138" cm="1">
        <f t="array" ref="AE145">IF(AE140=0,0,INDEX(capex,MATCH($B122,assetnames,0),AE140))</f>
        <v>0</v>
      </c>
      <c r="AF145" s="138" cm="1">
        <f t="array" ref="AF145">IF(AF140=0,0,INDEX(capex,MATCH($B122,assetnames,0),AF140))</f>
        <v>0</v>
      </c>
      <c r="AG145" s="138" cm="1">
        <f t="array" ref="AG145">IF(AG140=0,0,INDEX(capex,MATCH($B122,assetnames,0),AG140))</f>
        <v>0</v>
      </c>
      <c r="AH145" s="138" cm="1">
        <f t="array" ref="AH145">IF(AH140=0,0,INDEX(capex,MATCH($B122,assetnames,0),AH140))</f>
        <v>0</v>
      </c>
      <c r="AI145" s="138" cm="1">
        <f t="array" ref="AI145">IF(AI140=0,0,INDEX(capex,MATCH($B122,assetnames,0),AI140))</f>
        <v>0</v>
      </c>
      <c r="AJ145" s="138" cm="1">
        <f t="array" ref="AJ145">IF(AJ140=0,0,INDEX(capex,MATCH($B122,assetnames,0),AJ140))</f>
        <v>0</v>
      </c>
      <c r="AK145" s="138" cm="1">
        <f t="array" ref="AK145">IF(AK140=0,0,INDEX(capex,MATCH($B122,assetnames,0),AK140))</f>
        <v>0</v>
      </c>
      <c r="AL145" s="138" cm="1">
        <f t="array" ref="AL145">IF(AL140=0,0,INDEX(capex,MATCH($B122,assetnames,0),AL140))</f>
        <v>0</v>
      </c>
      <c r="AM145" s="138" cm="1">
        <f t="array" ref="AM145">IF(AM140=0,0,INDEX(capex,MATCH($B122,assetnames,0),AM140))</f>
        <v>0</v>
      </c>
      <c r="AN145" s="23"/>
      <c r="AO145" s="23"/>
      <c r="AP145" s="23"/>
      <c r="AQ145" s="23"/>
      <c r="AR145" s="23"/>
      <c r="AS145" s="23"/>
      <c r="AT145" s="23"/>
      <c r="AU145" s="23"/>
      <c r="AV145" s="23"/>
      <c r="AW145" s="23"/>
      <c r="AX145" s="23"/>
      <c r="AY145" s="23"/>
      <c r="AZ145" s="23"/>
    </row>
    <row r="146" spans="1:52" x14ac:dyDescent="0.5">
      <c r="A146" s="23"/>
      <c r="B146" s="23"/>
      <c r="C146" s="23" t="s">
        <v>96</v>
      </c>
      <c r="D146" s="23" t="s">
        <v>94</v>
      </c>
      <c r="E146" s="23"/>
      <c r="F146" s="114" t="str">
        <f>IF(H147=0,"",INDEX($J$7:$AM$7,1,MATCH(1,$J139:$AM139,0)))</f>
        <v/>
      </c>
      <c r="G146" s="23"/>
      <c r="H146" s="23"/>
      <c r="I146" s="23"/>
      <c r="J146" s="138">
        <f t="shared" ref="J146:AM146" si="76">IF(J136=1,INDEX(opex,MATCH($B122,assetnames,0),J141),0)</f>
        <v>0</v>
      </c>
      <c r="K146" s="138">
        <f t="shared" si="76"/>
        <v>0</v>
      </c>
      <c r="L146" s="138">
        <f t="shared" si="76"/>
        <v>0</v>
      </c>
      <c r="M146" s="138">
        <f t="shared" si="76"/>
        <v>0</v>
      </c>
      <c r="N146" s="138">
        <f t="shared" si="76"/>
        <v>0</v>
      </c>
      <c r="O146" s="138">
        <f t="shared" si="76"/>
        <v>0</v>
      </c>
      <c r="P146" s="138">
        <f t="shared" si="76"/>
        <v>0</v>
      </c>
      <c r="Q146" s="138">
        <f t="shared" si="76"/>
        <v>0</v>
      </c>
      <c r="R146" s="138">
        <f t="shared" si="76"/>
        <v>0</v>
      </c>
      <c r="S146" s="138">
        <f t="shared" si="76"/>
        <v>0</v>
      </c>
      <c r="T146" s="138">
        <f t="shared" si="76"/>
        <v>0</v>
      </c>
      <c r="U146" s="138">
        <f t="shared" si="76"/>
        <v>0</v>
      </c>
      <c r="V146" s="138">
        <f t="shared" si="76"/>
        <v>0</v>
      </c>
      <c r="W146" s="138">
        <f t="shared" si="76"/>
        <v>0</v>
      </c>
      <c r="X146" s="138">
        <f t="shared" si="76"/>
        <v>0</v>
      </c>
      <c r="Y146" s="138">
        <f t="shared" si="76"/>
        <v>0</v>
      </c>
      <c r="Z146" s="138">
        <f t="shared" si="76"/>
        <v>0</v>
      </c>
      <c r="AA146" s="138">
        <f t="shared" si="76"/>
        <v>0</v>
      </c>
      <c r="AB146" s="138">
        <f t="shared" si="76"/>
        <v>0</v>
      </c>
      <c r="AC146" s="138">
        <f t="shared" si="76"/>
        <v>0</v>
      </c>
      <c r="AD146" s="138">
        <f t="shared" si="76"/>
        <v>0</v>
      </c>
      <c r="AE146" s="138">
        <f t="shared" si="76"/>
        <v>0</v>
      </c>
      <c r="AF146" s="138">
        <f t="shared" si="76"/>
        <v>0</v>
      </c>
      <c r="AG146" s="138">
        <f t="shared" si="76"/>
        <v>0</v>
      </c>
      <c r="AH146" s="138">
        <f t="shared" si="76"/>
        <v>0</v>
      </c>
      <c r="AI146" s="138">
        <f t="shared" si="76"/>
        <v>0</v>
      </c>
      <c r="AJ146" s="138">
        <f t="shared" si="76"/>
        <v>0</v>
      </c>
      <c r="AK146" s="138">
        <f t="shared" si="76"/>
        <v>0</v>
      </c>
      <c r="AL146" s="138">
        <f t="shared" si="76"/>
        <v>0</v>
      </c>
      <c r="AM146" s="138">
        <f t="shared" si="76"/>
        <v>0</v>
      </c>
      <c r="AN146" s="23"/>
      <c r="AO146" s="23"/>
      <c r="AP146" s="23"/>
      <c r="AQ146" s="23"/>
      <c r="AR146" s="23"/>
      <c r="AS146" s="23"/>
      <c r="AT146" s="23"/>
      <c r="AU146" s="23"/>
      <c r="AV146" s="23"/>
      <c r="AW146" s="23"/>
      <c r="AX146" s="23"/>
      <c r="AY146" s="23"/>
      <c r="AZ146" s="23"/>
    </row>
    <row r="147" spans="1:52" s="96" customFormat="1" x14ac:dyDescent="0.5">
      <c r="A147" s="24"/>
      <c r="B147" s="24"/>
      <c r="C147" s="24" t="s">
        <v>97</v>
      </c>
      <c r="D147" s="24" t="s">
        <v>94</v>
      </c>
      <c r="E147" s="24"/>
      <c r="F147" s="24"/>
      <c r="G147" s="24"/>
      <c r="H147" s="139">
        <f>J147+NPV(discountrate,K147:AK147)</f>
        <v>0</v>
      </c>
      <c r="I147" s="24"/>
      <c r="J147" s="139">
        <f>SUM(J144:J146)</f>
        <v>0</v>
      </c>
      <c r="K147" s="139">
        <f t="shared" ref="K147:AM147" si="77">SUM(K144:K146)</f>
        <v>0</v>
      </c>
      <c r="L147" s="139">
        <f t="shared" si="77"/>
        <v>0</v>
      </c>
      <c r="M147" s="139">
        <f t="shared" si="77"/>
        <v>0</v>
      </c>
      <c r="N147" s="139">
        <f t="shared" si="77"/>
        <v>0</v>
      </c>
      <c r="O147" s="139">
        <f t="shared" si="77"/>
        <v>0</v>
      </c>
      <c r="P147" s="139">
        <f t="shared" si="77"/>
        <v>0</v>
      </c>
      <c r="Q147" s="139">
        <f t="shared" si="77"/>
        <v>0</v>
      </c>
      <c r="R147" s="139">
        <f t="shared" si="77"/>
        <v>0</v>
      </c>
      <c r="S147" s="139">
        <f t="shared" si="77"/>
        <v>0</v>
      </c>
      <c r="T147" s="139">
        <f t="shared" si="77"/>
        <v>0</v>
      </c>
      <c r="U147" s="139">
        <f t="shared" si="77"/>
        <v>0</v>
      </c>
      <c r="V147" s="139">
        <f t="shared" si="77"/>
        <v>0</v>
      </c>
      <c r="W147" s="139">
        <f t="shared" si="77"/>
        <v>0</v>
      </c>
      <c r="X147" s="139">
        <f t="shared" si="77"/>
        <v>0</v>
      </c>
      <c r="Y147" s="139">
        <f t="shared" si="77"/>
        <v>0</v>
      </c>
      <c r="Z147" s="139">
        <f t="shared" si="77"/>
        <v>0</v>
      </c>
      <c r="AA147" s="139">
        <f t="shared" si="77"/>
        <v>0</v>
      </c>
      <c r="AB147" s="139">
        <f t="shared" si="77"/>
        <v>0</v>
      </c>
      <c r="AC147" s="139">
        <f t="shared" si="77"/>
        <v>0</v>
      </c>
      <c r="AD147" s="139">
        <f t="shared" si="77"/>
        <v>0</v>
      </c>
      <c r="AE147" s="139">
        <f t="shared" si="77"/>
        <v>0</v>
      </c>
      <c r="AF147" s="139">
        <f t="shared" si="77"/>
        <v>0</v>
      </c>
      <c r="AG147" s="139">
        <f t="shared" si="77"/>
        <v>0</v>
      </c>
      <c r="AH147" s="139">
        <f t="shared" si="77"/>
        <v>0</v>
      </c>
      <c r="AI147" s="139">
        <f t="shared" si="77"/>
        <v>0</v>
      </c>
      <c r="AJ147" s="139">
        <f t="shared" si="77"/>
        <v>0</v>
      </c>
      <c r="AK147" s="139">
        <f t="shared" si="77"/>
        <v>0</v>
      </c>
      <c r="AL147" s="139">
        <f t="shared" si="77"/>
        <v>0</v>
      </c>
      <c r="AM147" s="139">
        <f t="shared" si="77"/>
        <v>0</v>
      </c>
      <c r="AN147" s="24"/>
      <c r="AO147" s="24"/>
      <c r="AP147" s="24"/>
      <c r="AQ147" s="24"/>
      <c r="AR147" s="24"/>
      <c r="AS147" s="24"/>
      <c r="AT147" s="24"/>
      <c r="AU147" s="24"/>
      <c r="AV147" s="24"/>
      <c r="AW147" s="24"/>
      <c r="AX147" s="24"/>
      <c r="AY147" s="24"/>
      <c r="AZ147" s="24"/>
    </row>
    <row r="148" spans="1:52" s="96" customFormat="1" x14ac:dyDescent="0.5">
      <c r="A148" s="24"/>
      <c r="B148" s="24"/>
      <c r="C148" s="24"/>
      <c r="D148" s="24"/>
      <c r="E148" s="24"/>
      <c r="F148" s="24"/>
      <c r="G148" s="24"/>
      <c r="H148" s="134"/>
      <c r="I148" s="24"/>
      <c r="J148" s="134"/>
      <c r="K148" s="134"/>
      <c r="L148" s="134"/>
      <c r="M148" s="134"/>
      <c r="N148" s="134"/>
      <c r="O148" s="134"/>
      <c r="P148" s="134"/>
      <c r="Q148" s="134"/>
      <c r="R148" s="134"/>
      <c r="S148" s="134"/>
      <c r="T148" s="134"/>
      <c r="U148" s="134"/>
      <c r="V148" s="134"/>
      <c r="W148" s="134"/>
      <c r="X148" s="134"/>
      <c r="Y148" s="134"/>
      <c r="Z148" s="134"/>
      <c r="AA148" s="134"/>
      <c r="AB148" s="134"/>
      <c r="AC148" s="134"/>
      <c r="AD148" s="134"/>
      <c r="AE148" s="134"/>
      <c r="AF148" s="134"/>
      <c r="AG148" s="134"/>
      <c r="AH148" s="134"/>
      <c r="AI148" s="134"/>
      <c r="AJ148" s="134"/>
      <c r="AK148" s="134"/>
      <c r="AL148" s="134"/>
      <c r="AM148" s="134"/>
      <c r="AN148" s="24"/>
      <c r="AO148" s="24"/>
      <c r="AP148" s="24"/>
      <c r="AQ148" s="24"/>
      <c r="AR148" s="24"/>
      <c r="AS148" s="24"/>
      <c r="AT148" s="24"/>
      <c r="AU148" s="24"/>
      <c r="AV148" s="24"/>
      <c r="AW148" s="24"/>
      <c r="AX148" s="24"/>
      <c r="AY148" s="24"/>
      <c r="AZ148" s="24"/>
    </row>
    <row r="149" spans="1:52" s="96" customFormat="1" x14ac:dyDescent="0.5">
      <c r="A149" s="24"/>
      <c r="B149" s="24"/>
      <c r="C149" s="24" t="s">
        <v>91</v>
      </c>
      <c r="D149" s="24"/>
      <c r="E149" s="24"/>
      <c r="F149" s="24"/>
      <c r="G149" s="24"/>
      <c r="H149" s="134"/>
      <c r="I149" s="24"/>
      <c r="J149" s="134"/>
      <c r="K149" s="134"/>
      <c r="L149" s="134"/>
      <c r="M149" s="134"/>
      <c r="N149" s="134"/>
      <c r="O149" s="134"/>
      <c r="P149" s="134"/>
      <c r="Q149" s="134"/>
      <c r="R149" s="134"/>
      <c r="S149" s="134"/>
      <c r="T149" s="134"/>
      <c r="U149" s="134"/>
      <c r="V149" s="134"/>
      <c r="W149" s="134"/>
      <c r="X149" s="134"/>
      <c r="Y149" s="134"/>
      <c r="Z149" s="134"/>
      <c r="AA149" s="134"/>
      <c r="AB149" s="134"/>
      <c r="AC149" s="134"/>
      <c r="AD149" s="134"/>
      <c r="AE149" s="134"/>
      <c r="AF149" s="134"/>
      <c r="AG149" s="134"/>
      <c r="AH149" s="134"/>
      <c r="AI149" s="134"/>
      <c r="AJ149" s="134"/>
      <c r="AK149" s="134"/>
      <c r="AL149" s="134"/>
      <c r="AM149" s="134"/>
      <c r="AN149" s="24"/>
      <c r="AO149" s="24"/>
      <c r="AP149" s="24"/>
      <c r="AQ149" s="24"/>
      <c r="AR149" s="24"/>
      <c r="AS149" s="24"/>
      <c r="AT149" s="24"/>
      <c r="AU149" s="24"/>
      <c r="AV149" s="24"/>
      <c r="AW149" s="24"/>
      <c r="AX149" s="24"/>
      <c r="AY149" s="24"/>
      <c r="AZ149" s="24"/>
    </row>
    <row r="150" spans="1:52" s="96" customFormat="1" x14ac:dyDescent="0.5">
      <c r="A150" s="24"/>
      <c r="B150" s="24"/>
      <c r="C150" s="24"/>
      <c r="D150" s="24"/>
      <c r="E150" s="24"/>
      <c r="F150" s="24"/>
      <c r="G150" s="24"/>
      <c r="H150" s="134"/>
      <c r="I150" s="2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24"/>
      <c r="AO150" s="24"/>
      <c r="AP150" s="24"/>
      <c r="AQ150" s="24"/>
      <c r="AR150" s="24"/>
      <c r="AS150" s="24"/>
      <c r="AT150" s="24"/>
      <c r="AU150" s="24"/>
      <c r="AV150" s="24"/>
      <c r="AW150" s="24"/>
      <c r="AX150" s="24"/>
      <c r="AY150" s="24"/>
      <c r="AZ150" s="24"/>
    </row>
    <row r="151" spans="1:52" x14ac:dyDescent="0.5">
      <c r="A151" s="23"/>
      <c r="B151" s="23"/>
      <c r="C151" s="23" t="s">
        <v>83</v>
      </c>
      <c r="D151" s="23" t="s">
        <v>40</v>
      </c>
      <c r="E151" s="23"/>
      <c r="F151" s="23"/>
      <c r="G151" s="23"/>
      <c r="H151" s="134"/>
      <c r="I151" s="23"/>
      <c r="J151" s="139">
        <f t="shared" ref="J151:AM151" si="78">INDEX(asset2volumes,MATCH($C151,volumesnames,0),MATCH(J$7,years,0))</f>
        <v>0</v>
      </c>
      <c r="K151" s="139">
        <f t="shared" si="78"/>
        <v>0</v>
      </c>
      <c r="L151" s="139">
        <f t="shared" si="78"/>
        <v>0</v>
      </c>
      <c r="M151" s="139">
        <f>INDEX(asset2volumes,MATCH($C151,volumesnames,0),MATCH(M$7,years,0))</f>
        <v>0</v>
      </c>
      <c r="N151" s="139">
        <f t="shared" si="78"/>
        <v>0</v>
      </c>
      <c r="O151" s="139">
        <f t="shared" si="78"/>
        <v>0</v>
      </c>
      <c r="P151" s="139">
        <f t="shared" si="78"/>
        <v>0</v>
      </c>
      <c r="Q151" s="139">
        <f t="shared" si="78"/>
        <v>0</v>
      </c>
      <c r="R151" s="139">
        <f t="shared" si="78"/>
        <v>0</v>
      </c>
      <c r="S151" s="139">
        <f t="shared" si="78"/>
        <v>0</v>
      </c>
      <c r="T151" s="139">
        <f t="shared" si="78"/>
        <v>0</v>
      </c>
      <c r="U151" s="139">
        <f t="shared" si="78"/>
        <v>0</v>
      </c>
      <c r="V151" s="139">
        <f t="shared" si="78"/>
        <v>0</v>
      </c>
      <c r="W151" s="139">
        <f t="shared" si="78"/>
        <v>0</v>
      </c>
      <c r="X151" s="139">
        <f t="shared" si="78"/>
        <v>0</v>
      </c>
      <c r="Y151" s="139">
        <f t="shared" si="78"/>
        <v>0</v>
      </c>
      <c r="Z151" s="139">
        <f t="shared" si="78"/>
        <v>0</v>
      </c>
      <c r="AA151" s="139">
        <f t="shared" si="78"/>
        <v>0</v>
      </c>
      <c r="AB151" s="139">
        <f t="shared" si="78"/>
        <v>0</v>
      </c>
      <c r="AC151" s="139">
        <f t="shared" si="78"/>
        <v>0</v>
      </c>
      <c r="AD151" s="139">
        <f t="shared" si="78"/>
        <v>0</v>
      </c>
      <c r="AE151" s="139">
        <f t="shared" si="78"/>
        <v>0</v>
      </c>
      <c r="AF151" s="139">
        <f t="shared" si="78"/>
        <v>0</v>
      </c>
      <c r="AG151" s="139">
        <f t="shared" si="78"/>
        <v>0</v>
      </c>
      <c r="AH151" s="139">
        <f t="shared" si="78"/>
        <v>0</v>
      </c>
      <c r="AI151" s="139">
        <f t="shared" si="78"/>
        <v>0</v>
      </c>
      <c r="AJ151" s="139">
        <f t="shared" si="78"/>
        <v>0</v>
      </c>
      <c r="AK151" s="139">
        <f t="shared" si="78"/>
        <v>0</v>
      </c>
      <c r="AL151" s="139">
        <f t="shared" si="78"/>
        <v>0</v>
      </c>
      <c r="AM151" s="139">
        <f t="shared" si="78"/>
        <v>0</v>
      </c>
      <c r="AN151" s="23"/>
      <c r="AO151" s="23"/>
      <c r="AP151" s="23"/>
      <c r="AQ151" s="23"/>
      <c r="AR151" s="23"/>
      <c r="AS151" s="23"/>
      <c r="AT151" s="23"/>
      <c r="AU151" s="23"/>
      <c r="AV151" s="23"/>
      <c r="AW151" s="23"/>
      <c r="AX151" s="23"/>
      <c r="AY151" s="23"/>
      <c r="AZ151" s="23"/>
    </row>
    <row r="152" spans="1:52" x14ac:dyDescent="0.5">
      <c r="A152" s="23"/>
      <c r="B152" s="23"/>
      <c r="C152" s="23" t="s">
        <v>98</v>
      </c>
      <c r="D152" s="23" t="s">
        <v>99</v>
      </c>
      <c r="E152" s="23"/>
      <c r="F152" s="23"/>
      <c r="G152" s="23"/>
      <c r="H152" s="134"/>
      <c r="I152" s="23"/>
      <c r="J152" s="139">
        <f t="shared" ref="J152:AM152" si="79">INDEX(asset2existingcost,MATCH(J$7,years,0))</f>
        <v>0</v>
      </c>
      <c r="K152" s="139">
        <f t="shared" si="79"/>
        <v>0</v>
      </c>
      <c r="L152" s="139">
        <f t="shared" si="79"/>
        <v>0</v>
      </c>
      <c r="M152" s="139">
        <f t="shared" si="79"/>
        <v>0</v>
      </c>
      <c r="N152" s="139">
        <f t="shared" si="79"/>
        <v>0</v>
      </c>
      <c r="O152" s="139">
        <f t="shared" si="79"/>
        <v>0</v>
      </c>
      <c r="P152" s="139">
        <f t="shared" si="79"/>
        <v>0</v>
      </c>
      <c r="Q152" s="139">
        <f t="shared" si="79"/>
        <v>0</v>
      </c>
      <c r="R152" s="139">
        <f t="shared" si="79"/>
        <v>0</v>
      </c>
      <c r="S152" s="139">
        <f t="shared" si="79"/>
        <v>0</v>
      </c>
      <c r="T152" s="139">
        <f t="shared" si="79"/>
        <v>0</v>
      </c>
      <c r="U152" s="139">
        <f t="shared" si="79"/>
        <v>0</v>
      </c>
      <c r="V152" s="139">
        <f t="shared" si="79"/>
        <v>0</v>
      </c>
      <c r="W152" s="139">
        <f t="shared" si="79"/>
        <v>0</v>
      </c>
      <c r="X152" s="139">
        <f t="shared" si="79"/>
        <v>0</v>
      </c>
      <c r="Y152" s="139">
        <f t="shared" si="79"/>
        <v>0</v>
      </c>
      <c r="Z152" s="139">
        <f t="shared" si="79"/>
        <v>0</v>
      </c>
      <c r="AA152" s="139">
        <f t="shared" si="79"/>
        <v>0</v>
      </c>
      <c r="AB152" s="139">
        <f t="shared" si="79"/>
        <v>0</v>
      </c>
      <c r="AC152" s="139">
        <f t="shared" si="79"/>
        <v>0</v>
      </c>
      <c r="AD152" s="139">
        <f t="shared" si="79"/>
        <v>0</v>
      </c>
      <c r="AE152" s="139">
        <f t="shared" si="79"/>
        <v>0</v>
      </c>
      <c r="AF152" s="139">
        <f t="shared" si="79"/>
        <v>0</v>
      </c>
      <c r="AG152" s="139">
        <f t="shared" si="79"/>
        <v>0</v>
      </c>
      <c r="AH152" s="139">
        <f t="shared" si="79"/>
        <v>0</v>
      </c>
      <c r="AI152" s="139">
        <f t="shared" si="79"/>
        <v>0</v>
      </c>
      <c r="AJ152" s="139">
        <f t="shared" si="79"/>
        <v>0</v>
      </c>
      <c r="AK152" s="139">
        <f t="shared" si="79"/>
        <v>0</v>
      </c>
      <c r="AL152" s="139">
        <f t="shared" si="79"/>
        <v>0</v>
      </c>
      <c r="AM152" s="139">
        <f t="shared" si="79"/>
        <v>0</v>
      </c>
      <c r="AN152" s="23"/>
      <c r="AO152" s="23"/>
      <c r="AP152" s="23"/>
      <c r="AQ152" s="23"/>
      <c r="AR152" s="23"/>
      <c r="AS152" s="23"/>
      <c r="AT152" s="23"/>
      <c r="AU152" s="23"/>
      <c r="AV152" s="23"/>
      <c r="AW152" s="23"/>
      <c r="AX152" s="23"/>
      <c r="AY152" s="23"/>
      <c r="AZ152" s="23"/>
    </row>
    <row r="153" spans="1:52" s="96" customFormat="1" x14ac:dyDescent="0.5">
      <c r="A153" s="24"/>
      <c r="B153" s="24"/>
      <c r="C153" s="24" t="s">
        <v>100</v>
      </c>
      <c r="D153" s="24" t="s">
        <v>99</v>
      </c>
      <c r="E153" s="24"/>
      <c r="F153" s="24"/>
      <c r="G153" s="24"/>
      <c r="H153" s="139">
        <f>J153+NPV(discountrate,K153:AM153)</f>
        <v>0</v>
      </c>
      <c r="I153" s="24"/>
      <c r="J153" s="139">
        <f>J151*J152</f>
        <v>0</v>
      </c>
      <c r="K153" s="139">
        <f t="shared" ref="K153:AM153" si="80">K151*K152</f>
        <v>0</v>
      </c>
      <c r="L153" s="139">
        <f t="shared" si="80"/>
        <v>0</v>
      </c>
      <c r="M153" s="139">
        <f>M151*M152</f>
        <v>0</v>
      </c>
      <c r="N153" s="139">
        <f t="shared" si="80"/>
        <v>0</v>
      </c>
      <c r="O153" s="139">
        <f t="shared" si="80"/>
        <v>0</v>
      </c>
      <c r="P153" s="139">
        <f t="shared" si="80"/>
        <v>0</v>
      </c>
      <c r="Q153" s="139">
        <f t="shared" si="80"/>
        <v>0</v>
      </c>
      <c r="R153" s="139">
        <f t="shared" si="80"/>
        <v>0</v>
      </c>
      <c r="S153" s="139">
        <f t="shared" si="80"/>
        <v>0</v>
      </c>
      <c r="T153" s="139">
        <f t="shared" si="80"/>
        <v>0</v>
      </c>
      <c r="U153" s="139">
        <f t="shared" si="80"/>
        <v>0</v>
      </c>
      <c r="V153" s="139">
        <f t="shared" si="80"/>
        <v>0</v>
      </c>
      <c r="W153" s="139">
        <f t="shared" si="80"/>
        <v>0</v>
      </c>
      <c r="X153" s="139">
        <f t="shared" si="80"/>
        <v>0</v>
      </c>
      <c r="Y153" s="139">
        <f t="shared" si="80"/>
        <v>0</v>
      </c>
      <c r="Z153" s="139">
        <f t="shared" si="80"/>
        <v>0</v>
      </c>
      <c r="AA153" s="139">
        <f t="shared" si="80"/>
        <v>0</v>
      </c>
      <c r="AB153" s="139">
        <f t="shared" si="80"/>
        <v>0</v>
      </c>
      <c r="AC153" s="139">
        <f t="shared" si="80"/>
        <v>0</v>
      </c>
      <c r="AD153" s="139">
        <f t="shared" si="80"/>
        <v>0</v>
      </c>
      <c r="AE153" s="139">
        <f t="shared" si="80"/>
        <v>0</v>
      </c>
      <c r="AF153" s="139">
        <f t="shared" si="80"/>
        <v>0</v>
      </c>
      <c r="AG153" s="139">
        <f t="shared" si="80"/>
        <v>0</v>
      </c>
      <c r="AH153" s="139">
        <f t="shared" si="80"/>
        <v>0</v>
      </c>
      <c r="AI153" s="139">
        <f t="shared" si="80"/>
        <v>0</v>
      </c>
      <c r="AJ153" s="139">
        <f t="shared" si="80"/>
        <v>0</v>
      </c>
      <c r="AK153" s="139">
        <f t="shared" si="80"/>
        <v>0</v>
      </c>
      <c r="AL153" s="139">
        <f t="shared" si="80"/>
        <v>0</v>
      </c>
      <c r="AM153" s="139">
        <f t="shared" si="80"/>
        <v>0</v>
      </c>
      <c r="AN153" s="24"/>
      <c r="AO153" s="24"/>
      <c r="AP153" s="24"/>
      <c r="AQ153" s="24"/>
      <c r="AR153" s="24"/>
      <c r="AS153" s="24"/>
      <c r="AT153" s="24"/>
      <c r="AU153" s="24"/>
      <c r="AV153" s="24"/>
      <c r="AW153" s="24"/>
      <c r="AX153" s="24"/>
      <c r="AY153" s="24"/>
      <c r="AZ153" s="24"/>
    </row>
    <row r="154" spans="1:52" x14ac:dyDescent="0.5">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row>
    <row r="155" spans="1:52" x14ac:dyDescent="0.5">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row>
    <row r="156" spans="1:52" ht="19.5" x14ac:dyDescent="0.55000000000000004">
      <c r="A156" s="23"/>
      <c r="C156" s="92" t="s">
        <v>101</v>
      </c>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row>
    <row r="157" spans="1:52" x14ac:dyDescent="0.5">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row>
    <row r="158" spans="1:52" x14ac:dyDescent="0.5">
      <c r="A158" s="23"/>
      <c r="B158" s="23"/>
      <c r="C158" s="93" t="s">
        <v>84</v>
      </c>
      <c r="D158" s="94"/>
      <c r="E158" s="94"/>
      <c r="F158" s="23"/>
      <c r="G158" s="23"/>
      <c r="H158" s="94"/>
      <c r="I158" s="23"/>
      <c r="J158" s="94"/>
      <c r="K158" s="94"/>
      <c r="L158" s="94"/>
      <c r="M158" s="94"/>
      <c r="N158" s="94"/>
      <c r="O158" s="94"/>
      <c r="P158" s="94"/>
      <c r="Q158" s="94"/>
      <c r="R158" s="94"/>
      <c r="S158" s="94"/>
      <c r="T158" s="94"/>
      <c r="U158" s="94"/>
      <c r="V158" s="94"/>
      <c r="W158" s="94"/>
      <c r="X158" s="94"/>
      <c r="Y158" s="94"/>
      <c r="Z158" s="94"/>
      <c r="AA158" s="94"/>
      <c r="AB158" s="94"/>
      <c r="AC158" s="94"/>
      <c r="AD158" s="94"/>
      <c r="AE158" s="94"/>
      <c r="AF158" s="23"/>
      <c r="AG158" s="23"/>
      <c r="AH158" s="23"/>
      <c r="AI158" s="23"/>
      <c r="AJ158" s="23"/>
      <c r="AK158" s="23"/>
      <c r="AL158" s="23"/>
      <c r="AM158" s="23"/>
      <c r="AN158" s="23"/>
      <c r="AO158" s="23"/>
      <c r="AP158" s="23"/>
      <c r="AQ158" s="23"/>
      <c r="AR158" s="23"/>
      <c r="AS158" s="23"/>
      <c r="AT158" s="23"/>
      <c r="AU158" s="23"/>
      <c r="AV158" s="23"/>
      <c r="AW158" s="23"/>
      <c r="AX158" s="23"/>
      <c r="AY158" s="23"/>
      <c r="AZ158" s="23"/>
    </row>
    <row r="159" spans="1:52" x14ac:dyDescent="0.5">
      <c r="A159" s="23"/>
      <c r="B159" s="23"/>
      <c r="C159" s="93" t="s">
        <v>85</v>
      </c>
      <c r="D159" s="93"/>
      <c r="E159" s="93"/>
      <c r="F159" s="23"/>
      <c r="G159" s="23"/>
      <c r="H159" s="94"/>
      <c r="I159" s="23"/>
      <c r="J159" s="100">
        <f t="shared" ref="J159:AM159" si="81">IF(J166&lt;INDEX(tippingpoints,MATCH($B122,tippingpointnames,0),1),0,1)</f>
        <v>1</v>
      </c>
      <c r="K159" s="100">
        <f t="shared" si="81"/>
        <v>1</v>
      </c>
      <c r="L159" s="100">
        <f t="shared" si="81"/>
        <v>1</v>
      </c>
      <c r="M159" s="100">
        <f t="shared" si="81"/>
        <v>1</v>
      </c>
      <c r="N159" s="100">
        <f t="shared" si="81"/>
        <v>1</v>
      </c>
      <c r="O159" s="100">
        <f t="shared" si="81"/>
        <v>1</v>
      </c>
      <c r="P159" s="100">
        <f t="shared" si="81"/>
        <v>1</v>
      </c>
      <c r="Q159" s="100">
        <f t="shared" si="81"/>
        <v>1</v>
      </c>
      <c r="R159" s="100">
        <f t="shared" si="81"/>
        <v>1</v>
      </c>
      <c r="S159" s="100">
        <f t="shared" si="81"/>
        <v>1</v>
      </c>
      <c r="T159" s="100">
        <f t="shared" si="81"/>
        <v>1</v>
      </c>
      <c r="U159" s="100">
        <f t="shared" si="81"/>
        <v>1</v>
      </c>
      <c r="V159" s="100">
        <f t="shared" si="81"/>
        <v>1</v>
      </c>
      <c r="W159" s="100">
        <f t="shared" si="81"/>
        <v>1</v>
      </c>
      <c r="X159" s="100">
        <f t="shared" si="81"/>
        <v>1</v>
      </c>
      <c r="Y159" s="100">
        <f t="shared" si="81"/>
        <v>1</v>
      </c>
      <c r="Z159" s="100">
        <f t="shared" si="81"/>
        <v>1</v>
      </c>
      <c r="AA159" s="100">
        <f t="shared" si="81"/>
        <v>1</v>
      </c>
      <c r="AB159" s="100">
        <f t="shared" si="81"/>
        <v>1</v>
      </c>
      <c r="AC159" s="100">
        <f t="shared" si="81"/>
        <v>1</v>
      </c>
      <c r="AD159" s="100">
        <f t="shared" si="81"/>
        <v>1</v>
      </c>
      <c r="AE159" s="100">
        <f t="shared" si="81"/>
        <v>1</v>
      </c>
      <c r="AF159" s="100">
        <f t="shared" si="81"/>
        <v>1</v>
      </c>
      <c r="AG159" s="100">
        <f t="shared" si="81"/>
        <v>1</v>
      </c>
      <c r="AH159" s="100">
        <f t="shared" si="81"/>
        <v>1</v>
      </c>
      <c r="AI159" s="100">
        <f t="shared" si="81"/>
        <v>1</v>
      </c>
      <c r="AJ159" s="100">
        <f t="shared" si="81"/>
        <v>1</v>
      </c>
      <c r="AK159" s="100">
        <f t="shared" si="81"/>
        <v>1</v>
      </c>
      <c r="AL159" s="100">
        <f t="shared" si="81"/>
        <v>1</v>
      </c>
      <c r="AM159" s="100">
        <f t="shared" si="81"/>
        <v>1</v>
      </c>
      <c r="AN159" s="23"/>
      <c r="AO159" s="23"/>
      <c r="AP159" s="23"/>
      <c r="AQ159" s="23"/>
      <c r="AR159" s="23"/>
      <c r="AS159" s="23"/>
      <c r="AT159" s="23"/>
      <c r="AU159" s="23"/>
      <c r="AV159" s="23"/>
      <c r="AW159" s="23"/>
      <c r="AX159" s="23"/>
      <c r="AY159" s="23"/>
      <c r="AZ159" s="23"/>
    </row>
    <row r="160" spans="1:52" x14ac:dyDescent="0.5">
      <c r="A160" s="23"/>
      <c r="B160" s="23"/>
      <c r="C160" s="93" t="s">
        <v>86</v>
      </c>
      <c r="D160" s="93"/>
      <c r="E160" s="93"/>
      <c r="F160" s="23"/>
      <c r="G160" s="23"/>
      <c r="H160" s="94"/>
      <c r="I160" s="23"/>
      <c r="J160" s="102">
        <f>IF(SUM($J159:J159)=0,0,1)</f>
        <v>1</v>
      </c>
      <c r="K160" s="102">
        <f>IF(SUM($J159:K159)=0,0,1)</f>
        <v>1</v>
      </c>
      <c r="L160" s="102">
        <f>IF(SUM($J159:L159)=0,0,1)</f>
        <v>1</v>
      </c>
      <c r="M160" s="102">
        <f>IF(SUM($J159:M159)=0,0,1)</f>
        <v>1</v>
      </c>
      <c r="N160" s="102">
        <f>IF(SUM($J159:N159)=0,0,1)</f>
        <v>1</v>
      </c>
      <c r="O160" s="102">
        <f>IF(SUM($J159:O159)=0,0,1)</f>
        <v>1</v>
      </c>
      <c r="P160" s="102">
        <f>IF(SUM($J159:P159)=0,0,1)</f>
        <v>1</v>
      </c>
      <c r="Q160" s="102">
        <f>IF(SUM($J159:Q159)=0,0,1)</f>
        <v>1</v>
      </c>
      <c r="R160" s="102">
        <f>IF(SUM($J159:R159)=0,0,1)</f>
        <v>1</v>
      </c>
      <c r="S160" s="102">
        <f>IF(SUM($J159:S159)=0,0,1)</f>
        <v>1</v>
      </c>
      <c r="T160" s="102">
        <f>IF(SUM($J159:T159)=0,0,1)</f>
        <v>1</v>
      </c>
      <c r="U160" s="102">
        <f>IF(SUM($J159:U159)=0,0,1)</f>
        <v>1</v>
      </c>
      <c r="V160" s="102">
        <f>IF(SUM($J159:V159)=0,0,1)</f>
        <v>1</v>
      </c>
      <c r="W160" s="102">
        <f>IF(SUM($J159:W159)=0,0,1)</f>
        <v>1</v>
      </c>
      <c r="X160" s="102">
        <f>IF(SUM($J159:X159)=0,0,1)</f>
        <v>1</v>
      </c>
      <c r="Y160" s="102">
        <f>IF(SUM($J159:Y159)=0,0,1)</f>
        <v>1</v>
      </c>
      <c r="Z160" s="102">
        <f>IF(SUM($J159:Z159)=0,0,1)</f>
        <v>1</v>
      </c>
      <c r="AA160" s="102">
        <f>IF(SUM($J159:AA159)=0,0,1)</f>
        <v>1</v>
      </c>
      <c r="AB160" s="102">
        <f>IF(SUM($J159:AB159)=0,0,1)</f>
        <v>1</v>
      </c>
      <c r="AC160" s="102">
        <f>IF(SUM($J159:AC159)=0,0,1)</f>
        <v>1</v>
      </c>
      <c r="AD160" s="102">
        <f>IF(SUM($J159:AD159)=0,0,1)</f>
        <v>1</v>
      </c>
      <c r="AE160" s="102">
        <f>IF(SUM($J159:AE159)=0,0,1)</f>
        <v>1</v>
      </c>
      <c r="AF160" s="102">
        <f>IF(SUM($J159:AF159)=0,0,1)</f>
        <v>1</v>
      </c>
      <c r="AG160" s="102">
        <f>IF(SUM($J159:AG159)=0,0,1)</f>
        <v>1</v>
      </c>
      <c r="AH160" s="102">
        <f>IF(SUM($J159:AH159)=0,0,1)</f>
        <v>1</v>
      </c>
      <c r="AI160" s="102">
        <f>IF(SUM($J159:AI159)=0,0,1)</f>
        <v>1</v>
      </c>
      <c r="AJ160" s="102">
        <f>IF(SUM($J159:AJ159)=0,0,1)</f>
        <v>1</v>
      </c>
      <c r="AK160" s="102">
        <f>IF(SUM($J159:AK159)=0,0,1)</f>
        <v>1</v>
      </c>
      <c r="AL160" s="102">
        <f>IF(SUM($J159:AL159)=0,0,1)</f>
        <v>1</v>
      </c>
      <c r="AM160" s="102">
        <f>IF(SUM($J159:AM159)=0,0,1)</f>
        <v>1</v>
      </c>
      <c r="AN160" s="23"/>
      <c r="AO160" s="23"/>
      <c r="AP160" s="23"/>
      <c r="AQ160" s="23"/>
      <c r="AR160" s="23"/>
      <c r="AS160" s="23"/>
      <c r="AT160" s="23"/>
      <c r="AU160" s="23"/>
      <c r="AV160" s="23"/>
      <c r="AW160" s="23"/>
      <c r="AX160" s="23"/>
      <c r="AY160" s="23"/>
      <c r="AZ160" s="23"/>
    </row>
    <row r="161" spans="1:60" x14ac:dyDescent="0.5">
      <c r="A161" s="23"/>
      <c r="B161" s="23"/>
      <c r="C161" s="93" t="s">
        <v>87</v>
      </c>
      <c r="D161" s="93"/>
      <c r="E161" s="93"/>
      <c r="F161" s="23"/>
      <c r="G161" s="23"/>
      <c r="H161" s="94"/>
      <c r="I161" s="23"/>
      <c r="J161" s="102">
        <f>IF($AK160=0,0,IF(AND(J160=0,J159=0),K161-1,0))</f>
        <v>0</v>
      </c>
      <c r="K161" s="102">
        <f t="shared" ref="K161" si="82">IF($AK160=0,0,IF(AND(K160=0,K159=0),L161-1,0))</f>
        <v>0</v>
      </c>
      <c r="L161" s="102">
        <f t="shared" ref="L161" si="83">IF($AK160=0,0,IF(AND(L160=0,L159=0),M161-1,0))</f>
        <v>0</v>
      </c>
      <c r="M161" s="102">
        <f t="shared" ref="M161" si="84">IF($AK160=0,0,IF(AND(M160=0,M159=0),N161-1,0))</f>
        <v>0</v>
      </c>
      <c r="N161" s="102">
        <f t="shared" ref="N161" si="85">IF($AK160=0,0,IF(AND(N160=0,N159=0),O161-1,0))</f>
        <v>0</v>
      </c>
      <c r="O161" s="102">
        <f t="shared" ref="O161" si="86">IF($AK160=0,0,IF(AND(O160=0,O159=0),P161-1,0))</f>
        <v>0</v>
      </c>
      <c r="P161" s="102">
        <f t="shared" ref="P161" si="87">IF($AK160=0,0,IF(AND(P160=0,P159=0),Q161-1,0))</f>
        <v>0</v>
      </c>
      <c r="Q161" s="102">
        <f t="shared" ref="Q161" si="88">IF($AK160=0,0,IF(AND(Q160=0,Q159=0),R161-1,0))</f>
        <v>0</v>
      </c>
      <c r="R161" s="102">
        <f t="shared" ref="R161" si="89">IF($AK160=0,0,IF(AND(R160=0,R159=0),S161-1,0))</f>
        <v>0</v>
      </c>
      <c r="S161" s="102">
        <f t="shared" ref="S161" si="90">IF($AK160=0,0,IF(AND(S160=0,S159=0),T161-1,0))</f>
        <v>0</v>
      </c>
      <c r="T161" s="102">
        <f t="shared" ref="T161" si="91">IF($AK160=0,0,IF(AND(T160=0,T159=0),U161-1,0))</f>
        <v>0</v>
      </c>
      <c r="U161" s="102">
        <f t="shared" ref="U161" si="92">IF($AK160=0,0,IF(AND(U160=0,U159=0),V161-1,0))</f>
        <v>0</v>
      </c>
      <c r="V161" s="102">
        <f t="shared" ref="V161" si="93">IF($AK160=0,0,IF(AND(V160=0,V159=0),W161-1,0))</f>
        <v>0</v>
      </c>
      <c r="W161" s="102">
        <f t="shared" ref="W161" si="94">IF($AK160=0,0,IF(AND(W160=0,W159=0),X161-1,0))</f>
        <v>0</v>
      </c>
      <c r="X161" s="102">
        <f t="shared" ref="X161" si="95">IF($AK160=0,0,IF(AND(X160=0,X159=0),Y161-1,0))</f>
        <v>0</v>
      </c>
      <c r="Y161" s="102">
        <f t="shared" ref="Y161" si="96">IF($AK160=0,0,IF(AND(Y160=0,Y159=0),Z161-1,0))</f>
        <v>0</v>
      </c>
      <c r="Z161" s="102">
        <f t="shared" ref="Z161" si="97">IF($AK160=0,0,IF(AND(Z160=0,Z159=0),AA161-1,0))</f>
        <v>0</v>
      </c>
      <c r="AA161" s="102">
        <f t="shared" ref="AA161" si="98">IF($AK160=0,0,IF(AND(AA160=0,AA159=0),AB161-1,0))</f>
        <v>0</v>
      </c>
      <c r="AB161" s="102">
        <f t="shared" ref="AB161" si="99">IF($AK160=0,0,IF(AND(AB160=0,AB159=0),AC161-1,0))</f>
        <v>0</v>
      </c>
      <c r="AC161" s="102">
        <f t="shared" ref="AC161" si="100">IF($AK160=0,0,IF(AND(AC160=0,AC159=0),AD161-1,0))</f>
        <v>0</v>
      </c>
      <c r="AD161" s="102">
        <f t="shared" ref="AD161" si="101">IF($AK160=0,0,IF(AND(AD160=0,AD159=0),AE161-1,0))</f>
        <v>0</v>
      </c>
      <c r="AE161" s="102">
        <f t="shared" ref="AE161" si="102">IF($AK160=0,0,IF(AND(AE160=0,AE159=0),AF161-1,0))</f>
        <v>0</v>
      </c>
      <c r="AF161" s="102">
        <f t="shared" ref="AF161" si="103">IF($AK160=0,0,IF(AND(AF160=0,AF159=0),AG161-1,0))</f>
        <v>0</v>
      </c>
      <c r="AG161" s="102">
        <f t="shared" ref="AG161" si="104">IF($AK160=0,0,IF(AND(AG160=0,AG159=0),AH161-1,0))</f>
        <v>0</v>
      </c>
      <c r="AH161" s="102">
        <f t="shared" ref="AH161" si="105">IF($AK160=0,0,IF(AND(AH160=0,AH159=0),AI161-1,0))</f>
        <v>0</v>
      </c>
      <c r="AI161" s="102">
        <f t="shared" ref="AI161" si="106">IF($AK160=0,0,IF(AND(AI160=0,AI159=0),AJ161-1,0))</f>
        <v>0</v>
      </c>
      <c r="AJ161" s="102">
        <f t="shared" ref="AJ161" si="107">IF($AK160=0,0,IF(AND(AJ160=0,AJ159=0),AK161-1,0))</f>
        <v>0</v>
      </c>
      <c r="AK161" s="102">
        <f t="shared" ref="AK161" si="108">IF($AK160=0,0,IF(AND(AK160=0,AK159=0),AL161-1,0))</f>
        <v>0</v>
      </c>
      <c r="AL161" s="102">
        <f t="shared" ref="AL161" si="109">IF($AK160=0,0,IF(AND(AL160=0,AL159=0),AM161-1,0))</f>
        <v>0</v>
      </c>
      <c r="AM161" s="102">
        <f t="shared" ref="AM161" si="110">IF($AK160=0,0,IF(AND(AM160=0,AM159=0),AN161-1,0))</f>
        <v>0</v>
      </c>
      <c r="AN161" s="23"/>
      <c r="AO161" s="23"/>
      <c r="AP161" s="23"/>
      <c r="AQ161" s="23"/>
      <c r="AR161" s="23"/>
      <c r="AS161" s="23"/>
      <c r="AT161" s="23"/>
      <c r="AU161" s="23"/>
      <c r="AV161" s="23"/>
      <c r="AW161" s="23"/>
      <c r="AX161" s="23"/>
      <c r="AY161" s="23"/>
      <c r="AZ161" s="23"/>
    </row>
    <row r="162" spans="1:60" x14ac:dyDescent="0.5">
      <c r="A162" s="23"/>
      <c r="B162" s="23"/>
      <c r="C162" s="93" t="s">
        <v>88</v>
      </c>
      <c r="D162" s="93"/>
      <c r="E162" s="93"/>
      <c r="F162" s="101"/>
      <c r="G162" s="93"/>
      <c r="H162" s="94"/>
      <c r="I162" s="94"/>
      <c r="J162" s="102">
        <f t="shared" ref="J162:AM162" si="111">IF(ABS(J161)=INDEX(leadtimes,MATCH($B122,assetnames,0),1),1,0)</f>
        <v>1</v>
      </c>
      <c r="K162" s="102">
        <f t="shared" si="111"/>
        <v>1</v>
      </c>
      <c r="L162" s="102">
        <f t="shared" si="111"/>
        <v>1</v>
      </c>
      <c r="M162" s="102">
        <f t="shared" si="111"/>
        <v>1</v>
      </c>
      <c r="N162" s="102">
        <f t="shared" si="111"/>
        <v>1</v>
      </c>
      <c r="O162" s="102">
        <f t="shared" si="111"/>
        <v>1</v>
      </c>
      <c r="P162" s="102">
        <f t="shared" si="111"/>
        <v>1</v>
      </c>
      <c r="Q162" s="102">
        <f t="shared" si="111"/>
        <v>1</v>
      </c>
      <c r="R162" s="102">
        <f t="shared" si="111"/>
        <v>1</v>
      </c>
      <c r="S162" s="102">
        <f t="shared" si="111"/>
        <v>1</v>
      </c>
      <c r="T162" s="102">
        <f t="shared" si="111"/>
        <v>1</v>
      </c>
      <c r="U162" s="102">
        <f t="shared" si="111"/>
        <v>1</v>
      </c>
      <c r="V162" s="102">
        <f t="shared" si="111"/>
        <v>1</v>
      </c>
      <c r="W162" s="102">
        <f t="shared" si="111"/>
        <v>1</v>
      </c>
      <c r="X162" s="102">
        <f t="shared" si="111"/>
        <v>1</v>
      </c>
      <c r="Y162" s="102">
        <f t="shared" si="111"/>
        <v>1</v>
      </c>
      <c r="Z162" s="102">
        <f t="shared" si="111"/>
        <v>1</v>
      </c>
      <c r="AA162" s="102">
        <f t="shared" si="111"/>
        <v>1</v>
      </c>
      <c r="AB162" s="102">
        <f t="shared" si="111"/>
        <v>1</v>
      </c>
      <c r="AC162" s="102">
        <f t="shared" si="111"/>
        <v>1</v>
      </c>
      <c r="AD162" s="102">
        <f t="shared" si="111"/>
        <v>1</v>
      </c>
      <c r="AE162" s="102">
        <f t="shared" si="111"/>
        <v>1</v>
      </c>
      <c r="AF162" s="102">
        <f t="shared" si="111"/>
        <v>1</v>
      </c>
      <c r="AG162" s="102">
        <f t="shared" si="111"/>
        <v>1</v>
      </c>
      <c r="AH162" s="102">
        <f t="shared" si="111"/>
        <v>1</v>
      </c>
      <c r="AI162" s="102">
        <f t="shared" si="111"/>
        <v>1</v>
      </c>
      <c r="AJ162" s="102">
        <f t="shared" si="111"/>
        <v>1</v>
      </c>
      <c r="AK162" s="102">
        <f t="shared" si="111"/>
        <v>1</v>
      </c>
      <c r="AL162" s="102">
        <f t="shared" si="111"/>
        <v>1</v>
      </c>
      <c r="AM162" s="102">
        <f t="shared" si="111"/>
        <v>1</v>
      </c>
      <c r="AN162" s="102"/>
      <c r="AO162" s="102"/>
      <c r="AP162" s="102"/>
      <c r="AQ162" s="102"/>
      <c r="AR162" s="102"/>
      <c r="AS162" s="102"/>
      <c r="AT162" s="102"/>
      <c r="AU162" s="102"/>
      <c r="AV162" s="102"/>
      <c r="AW162" s="102"/>
      <c r="AX162" s="102"/>
      <c r="AY162" s="102"/>
      <c r="AZ162" s="102"/>
      <c r="BA162" s="102"/>
      <c r="BB162" s="102"/>
      <c r="BC162" s="102"/>
      <c r="BD162" s="102"/>
      <c r="BE162" s="95"/>
      <c r="BF162" s="95"/>
      <c r="BG162" s="95"/>
      <c r="BH162" s="95"/>
    </row>
    <row r="163" spans="1:60" x14ac:dyDescent="0.5">
      <c r="A163" s="23"/>
      <c r="B163" s="23"/>
      <c r="C163" s="93" t="s">
        <v>89</v>
      </c>
      <c r="D163" s="93"/>
      <c r="E163" s="93"/>
      <c r="F163" s="101"/>
      <c r="G163" s="93"/>
      <c r="H163" s="94"/>
      <c r="I163" s="94"/>
      <c r="J163" s="102">
        <f>IF(SUM($J162:J162)=1,1,0)+I163</f>
        <v>1</v>
      </c>
      <c r="K163" s="102">
        <f>IF(SUM($J162:K162)=1,1,0)+J163</f>
        <v>1</v>
      </c>
      <c r="L163" s="102">
        <f>IF(SUM($J162:L162)=1,1,0)+K163</f>
        <v>1</v>
      </c>
      <c r="M163" s="102">
        <f>IF(SUM($J162:M162)=1,1,0)+L163</f>
        <v>1</v>
      </c>
      <c r="N163" s="102">
        <f>IF(SUM($J162:N162)=1,1,0)+M163</f>
        <v>1</v>
      </c>
      <c r="O163" s="102">
        <f>IF(SUM($J162:O162)=1,1,0)+N163</f>
        <v>1</v>
      </c>
      <c r="P163" s="102">
        <f>IF(SUM($J162:P162)=1,1,0)+O163</f>
        <v>1</v>
      </c>
      <c r="Q163" s="102">
        <f>IF(SUM($J162:Q162)=1,1,0)+P163</f>
        <v>1</v>
      </c>
      <c r="R163" s="102">
        <f>IF(SUM($J162:R162)=1,1,0)+Q163</f>
        <v>1</v>
      </c>
      <c r="S163" s="102">
        <f>IF(SUM($J162:S162)=1,1,0)+R163</f>
        <v>1</v>
      </c>
      <c r="T163" s="102">
        <f>IF(SUM($J162:T162)=1,1,0)+S163</f>
        <v>1</v>
      </c>
      <c r="U163" s="102">
        <f>IF(SUM($J162:U162)=1,1,0)+T163</f>
        <v>1</v>
      </c>
      <c r="V163" s="102">
        <f>IF(SUM($J162:V162)=1,1,0)+U163</f>
        <v>1</v>
      </c>
      <c r="W163" s="102">
        <f>IF(SUM($J162:W162)=1,1,0)+V163</f>
        <v>1</v>
      </c>
      <c r="X163" s="102">
        <f>IF(SUM($J162:X162)=1,1,0)+W163</f>
        <v>1</v>
      </c>
      <c r="Y163" s="102">
        <f>IF(SUM($J162:Y162)=1,1,0)+X163</f>
        <v>1</v>
      </c>
      <c r="Z163" s="102">
        <f>IF(SUM($J162:Z162)=1,1,0)+Y163</f>
        <v>1</v>
      </c>
      <c r="AA163" s="102">
        <f>IF(SUM($J162:AA162)=1,1,0)+Z163</f>
        <v>1</v>
      </c>
      <c r="AB163" s="102">
        <f>IF(SUM($J162:AB162)=1,1,0)+AA163</f>
        <v>1</v>
      </c>
      <c r="AC163" s="102">
        <f>IF(SUM($J162:AC162)=1,1,0)+AB163</f>
        <v>1</v>
      </c>
      <c r="AD163" s="102">
        <f>IF(SUM($J162:AD162)=1,1,0)+AC163</f>
        <v>1</v>
      </c>
      <c r="AE163" s="102">
        <f>IF(SUM($J162:AE162)=1,1,0)+AD163</f>
        <v>1</v>
      </c>
      <c r="AF163" s="102">
        <f>IF(SUM($J162:AF162)=1,1,0)+AE163</f>
        <v>1</v>
      </c>
      <c r="AG163" s="102">
        <f>IF(SUM($J162:AG162)=1,1,0)+AF163</f>
        <v>1</v>
      </c>
      <c r="AH163" s="102">
        <f>IF(SUM($J162:AH162)=1,1,0)+AG163</f>
        <v>1</v>
      </c>
      <c r="AI163" s="102">
        <f>IF(SUM($J162:AI162)=1,1,0)+AH163</f>
        <v>1</v>
      </c>
      <c r="AJ163" s="102">
        <f>IF(SUM($J162:AJ162)=1,1,0)+AI163</f>
        <v>1</v>
      </c>
      <c r="AK163" s="102">
        <f>IF(SUM($J162:AK162)=1,1,0)+AJ163</f>
        <v>1</v>
      </c>
      <c r="AL163" s="102">
        <f>IF(SUM($J162:AL162)=1,1,0)+AK163</f>
        <v>1</v>
      </c>
      <c r="AM163" s="102">
        <f>IF(SUM($J162:AM162)=1,1,0)+AL163</f>
        <v>1</v>
      </c>
      <c r="AN163" s="102"/>
      <c r="AO163" s="102"/>
      <c r="AP163" s="102"/>
      <c r="AQ163" s="102"/>
      <c r="AR163" s="102"/>
      <c r="AS163" s="102"/>
      <c r="AT163" s="102"/>
      <c r="AU163" s="102"/>
      <c r="AV163" s="102"/>
      <c r="AW163" s="102"/>
      <c r="AX163" s="102"/>
      <c r="AY163" s="102"/>
      <c r="AZ163" s="102"/>
      <c r="BA163" s="102"/>
      <c r="BB163" s="102"/>
      <c r="BC163" s="102"/>
      <c r="BD163" s="102"/>
      <c r="BE163" s="95"/>
      <c r="BF163" s="95"/>
      <c r="BG163" s="95"/>
      <c r="BH163" s="95"/>
    </row>
    <row r="164" spans="1:60" ht="15.4" customHeight="1" x14ac:dyDescent="0.5">
      <c r="A164" s="23"/>
      <c r="B164" s="23"/>
      <c r="C164" s="93" t="s">
        <v>90</v>
      </c>
      <c r="D164" s="94"/>
      <c r="E164" s="94"/>
      <c r="F164" s="99"/>
      <c r="G164" s="94"/>
      <c r="H164" s="94"/>
      <c r="I164" s="94"/>
      <c r="J164" s="100">
        <f>SUM($J159:J159)</f>
        <v>1</v>
      </c>
      <c r="K164" s="100">
        <f>SUM($J159:K159)</f>
        <v>2</v>
      </c>
      <c r="L164" s="100">
        <f>SUM($J159:L159)</f>
        <v>3</v>
      </c>
      <c r="M164" s="100">
        <f>SUM($J159:M159)</f>
        <v>4</v>
      </c>
      <c r="N164" s="100">
        <f>SUM($J159:N159)</f>
        <v>5</v>
      </c>
      <c r="O164" s="100">
        <f>SUM($J159:O159)</f>
        <v>6</v>
      </c>
      <c r="P164" s="100">
        <f>SUM($J159:P159)</f>
        <v>7</v>
      </c>
      <c r="Q164" s="100">
        <f>SUM($J159:Q159)</f>
        <v>8</v>
      </c>
      <c r="R164" s="100">
        <f>SUM($J159:R159)</f>
        <v>9</v>
      </c>
      <c r="S164" s="100">
        <f>SUM($J159:S159)</f>
        <v>10</v>
      </c>
      <c r="T164" s="100">
        <f>SUM($J159:T159)</f>
        <v>11</v>
      </c>
      <c r="U164" s="100">
        <f>SUM($J159:U159)</f>
        <v>12</v>
      </c>
      <c r="V164" s="100">
        <f>SUM($J159:V159)</f>
        <v>13</v>
      </c>
      <c r="W164" s="100">
        <f>SUM($J159:W159)</f>
        <v>14</v>
      </c>
      <c r="X164" s="100">
        <f>SUM($J159:X159)</f>
        <v>15</v>
      </c>
      <c r="Y164" s="100">
        <f>SUM($J159:Y159)</f>
        <v>16</v>
      </c>
      <c r="Z164" s="100">
        <f>SUM($J159:Z159)</f>
        <v>17</v>
      </c>
      <c r="AA164" s="100">
        <f>SUM($J159:AA159)</f>
        <v>18</v>
      </c>
      <c r="AB164" s="100">
        <f>SUM($J159:AB159)</f>
        <v>19</v>
      </c>
      <c r="AC164" s="100">
        <f>SUM($J159:AC159)</f>
        <v>20</v>
      </c>
      <c r="AD164" s="100">
        <f>SUM($J159:AD159)</f>
        <v>21</v>
      </c>
      <c r="AE164" s="100">
        <f>SUM($J159:AE159)</f>
        <v>22</v>
      </c>
      <c r="AF164" s="100">
        <f>SUM($J159:AF159)</f>
        <v>23</v>
      </c>
      <c r="AG164" s="100">
        <f>SUM($J159:AG159)</f>
        <v>24</v>
      </c>
      <c r="AH164" s="100">
        <f>SUM($J159:AH159)</f>
        <v>25</v>
      </c>
      <c r="AI164" s="100">
        <f>SUM($J159:AI159)</f>
        <v>26</v>
      </c>
      <c r="AJ164" s="100">
        <f>SUM($J159:AJ159)</f>
        <v>27</v>
      </c>
      <c r="AK164" s="100">
        <f>SUM($J159:AK159)</f>
        <v>28</v>
      </c>
      <c r="AL164" s="100">
        <f>SUM($J159:AL159)</f>
        <v>29</v>
      </c>
      <c r="AM164" s="100">
        <f>SUM($J159:AM159)</f>
        <v>30</v>
      </c>
      <c r="AN164" s="100"/>
      <c r="AO164" s="100"/>
      <c r="AP164" s="100"/>
      <c r="AQ164" s="100"/>
      <c r="AR164" s="100"/>
      <c r="AS164" s="100"/>
      <c r="AT164" s="100"/>
      <c r="AU164" s="100"/>
      <c r="AV164" s="100"/>
      <c r="AW164" s="100"/>
      <c r="AX164" s="100"/>
      <c r="AY164" s="100"/>
      <c r="AZ164" s="100"/>
      <c r="BA164" s="100"/>
      <c r="BB164" s="100"/>
      <c r="BC164" s="100"/>
      <c r="BD164" s="100"/>
      <c r="BE164" s="100"/>
      <c r="BF164" s="100"/>
      <c r="BG164" s="100"/>
      <c r="BH164" s="100"/>
    </row>
    <row r="165" spans="1:60" x14ac:dyDescent="0.5">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row>
    <row r="166" spans="1:60" x14ac:dyDescent="0.5">
      <c r="A166" s="23"/>
      <c r="B166" s="23"/>
      <c r="C166" s="23" t="s">
        <v>101</v>
      </c>
      <c r="D166" s="23" t="s">
        <v>44</v>
      </c>
      <c r="E166" s="23"/>
      <c r="G166" s="23"/>
      <c r="H166" s="139">
        <f>J166+NPV(discountrate,K166:AK166)</f>
        <v>0</v>
      </c>
      <c r="I166" s="23"/>
      <c r="J166" s="139">
        <f t="shared" ref="J166:AM166" si="112">INDEX(asset2volumes,MATCH($C166,volumesnames,0),MATCH(J$7,years,0))</f>
        <v>0</v>
      </c>
      <c r="K166" s="139">
        <f t="shared" si="112"/>
        <v>0</v>
      </c>
      <c r="L166" s="139">
        <f t="shared" si="112"/>
        <v>0</v>
      </c>
      <c r="M166" s="139">
        <f t="shared" si="112"/>
        <v>0</v>
      </c>
      <c r="N166" s="139">
        <f t="shared" si="112"/>
        <v>0</v>
      </c>
      <c r="O166" s="139">
        <f t="shared" si="112"/>
        <v>0</v>
      </c>
      <c r="P166" s="139">
        <f t="shared" si="112"/>
        <v>0</v>
      </c>
      <c r="Q166" s="139">
        <f t="shared" si="112"/>
        <v>0</v>
      </c>
      <c r="R166" s="139">
        <f t="shared" si="112"/>
        <v>0</v>
      </c>
      <c r="S166" s="139">
        <f t="shared" si="112"/>
        <v>0</v>
      </c>
      <c r="T166" s="139">
        <f t="shared" si="112"/>
        <v>0</v>
      </c>
      <c r="U166" s="139">
        <f t="shared" si="112"/>
        <v>0</v>
      </c>
      <c r="V166" s="139">
        <f t="shared" si="112"/>
        <v>0</v>
      </c>
      <c r="W166" s="139">
        <f t="shared" si="112"/>
        <v>0</v>
      </c>
      <c r="X166" s="139">
        <f t="shared" si="112"/>
        <v>0</v>
      </c>
      <c r="Y166" s="139">
        <f t="shared" si="112"/>
        <v>0</v>
      </c>
      <c r="Z166" s="139">
        <f t="shared" si="112"/>
        <v>0</v>
      </c>
      <c r="AA166" s="139">
        <f t="shared" si="112"/>
        <v>0</v>
      </c>
      <c r="AB166" s="139">
        <f t="shared" si="112"/>
        <v>0</v>
      </c>
      <c r="AC166" s="139">
        <f t="shared" si="112"/>
        <v>0</v>
      </c>
      <c r="AD166" s="139">
        <f t="shared" si="112"/>
        <v>0</v>
      </c>
      <c r="AE166" s="139">
        <f t="shared" si="112"/>
        <v>0</v>
      </c>
      <c r="AF166" s="139">
        <f t="shared" si="112"/>
        <v>0</v>
      </c>
      <c r="AG166" s="139">
        <f t="shared" si="112"/>
        <v>0</v>
      </c>
      <c r="AH166" s="139">
        <f t="shared" si="112"/>
        <v>0</v>
      </c>
      <c r="AI166" s="139">
        <f t="shared" si="112"/>
        <v>0</v>
      </c>
      <c r="AJ166" s="139">
        <f t="shared" si="112"/>
        <v>0</v>
      </c>
      <c r="AK166" s="139">
        <f t="shared" si="112"/>
        <v>0</v>
      </c>
      <c r="AL166" s="139">
        <f t="shared" si="112"/>
        <v>0</v>
      </c>
      <c r="AM166" s="139">
        <f t="shared" si="112"/>
        <v>0</v>
      </c>
      <c r="AN166" s="23"/>
      <c r="AO166" s="23"/>
      <c r="AP166" s="23"/>
      <c r="AQ166" s="23"/>
      <c r="AR166" s="23"/>
      <c r="AS166" s="23"/>
      <c r="AT166" s="23"/>
      <c r="AU166" s="23"/>
      <c r="AV166" s="23"/>
      <c r="AW166" s="23"/>
      <c r="AX166" s="23"/>
      <c r="AY166" s="23"/>
      <c r="AZ166" s="23"/>
    </row>
    <row r="167" spans="1:60" x14ac:dyDescent="0.5">
      <c r="A167" s="23"/>
      <c r="B167" s="23"/>
      <c r="C167" s="23" t="s">
        <v>91</v>
      </c>
      <c r="D167" s="23" t="s">
        <v>99</v>
      </c>
      <c r="E167" s="23"/>
      <c r="F167" s="99"/>
      <c r="G167" s="23"/>
      <c r="H167" s="23"/>
      <c r="I167" s="23"/>
      <c r="J167" s="139">
        <f>J176</f>
        <v>0</v>
      </c>
      <c r="K167" s="139">
        <f t="shared" ref="K167:AM167" si="113">K176</f>
        <v>0</v>
      </c>
      <c r="L167" s="139">
        <f t="shared" si="113"/>
        <v>0</v>
      </c>
      <c r="M167" s="139">
        <f t="shared" si="113"/>
        <v>0</v>
      </c>
      <c r="N167" s="139">
        <f t="shared" si="113"/>
        <v>0</v>
      </c>
      <c r="O167" s="139">
        <f t="shared" si="113"/>
        <v>0</v>
      </c>
      <c r="P167" s="139">
        <f t="shared" si="113"/>
        <v>0</v>
      </c>
      <c r="Q167" s="139">
        <f t="shared" si="113"/>
        <v>0</v>
      </c>
      <c r="R167" s="139">
        <f t="shared" si="113"/>
        <v>0</v>
      </c>
      <c r="S167" s="139">
        <f t="shared" si="113"/>
        <v>0</v>
      </c>
      <c r="T167" s="139">
        <f t="shared" si="113"/>
        <v>0</v>
      </c>
      <c r="U167" s="139">
        <f t="shared" si="113"/>
        <v>0</v>
      </c>
      <c r="V167" s="139">
        <f t="shared" si="113"/>
        <v>0</v>
      </c>
      <c r="W167" s="139">
        <f t="shared" si="113"/>
        <v>0</v>
      </c>
      <c r="X167" s="139">
        <f t="shared" si="113"/>
        <v>0</v>
      </c>
      <c r="Y167" s="139">
        <f t="shared" si="113"/>
        <v>0</v>
      </c>
      <c r="Z167" s="139">
        <f t="shared" si="113"/>
        <v>0</v>
      </c>
      <c r="AA167" s="139">
        <f t="shared" si="113"/>
        <v>0</v>
      </c>
      <c r="AB167" s="139">
        <f t="shared" si="113"/>
        <v>0</v>
      </c>
      <c r="AC167" s="139">
        <f t="shared" si="113"/>
        <v>0</v>
      </c>
      <c r="AD167" s="139">
        <f t="shared" si="113"/>
        <v>0</v>
      </c>
      <c r="AE167" s="139">
        <f t="shared" si="113"/>
        <v>0</v>
      </c>
      <c r="AF167" s="139">
        <f t="shared" si="113"/>
        <v>0</v>
      </c>
      <c r="AG167" s="139">
        <f t="shared" si="113"/>
        <v>0</v>
      </c>
      <c r="AH167" s="139">
        <f t="shared" si="113"/>
        <v>0</v>
      </c>
      <c r="AI167" s="139">
        <f t="shared" si="113"/>
        <v>0</v>
      </c>
      <c r="AJ167" s="139">
        <f t="shared" si="113"/>
        <v>0</v>
      </c>
      <c r="AK167" s="139">
        <f t="shared" si="113"/>
        <v>0</v>
      </c>
      <c r="AL167" s="139">
        <f t="shared" si="113"/>
        <v>0</v>
      </c>
      <c r="AM167" s="139">
        <f t="shared" si="113"/>
        <v>0</v>
      </c>
      <c r="AN167" s="23"/>
      <c r="AO167" s="23"/>
      <c r="AP167" s="23"/>
      <c r="AQ167" s="23"/>
      <c r="AR167" s="23"/>
      <c r="AS167" s="23"/>
      <c r="AT167" s="23"/>
      <c r="AU167" s="23"/>
      <c r="AV167" s="23"/>
      <c r="AW167" s="23"/>
      <c r="AX167" s="23"/>
      <c r="AY167" s="23"/>
      <c r="AZ167" s="23"/>
    </row>
    <row r="168" spans="1:60" x14ac:dyDescent="0.5">
      <c r="A168" s="23"/>
      <c r="B168" s="23"/>
      <c r="C168" s="23" t="s">
        <v>93</v>
      </c>
      <c r="D168" s="23" t="s">
        <v>94</v>
      </c>
      <c r="E168" s="23"/>
      <c r="F168" s="99" t="s">
        <v>95</v>
      </c>
      <c r="G168" s="23"/>
      <c r="H168" s="23"/>
      <c r="I168" s="23"/>
      <c r="J168" s="138" cm="1">
        <f t="array" ref="J168">IF(J163=0,0,INDEX(capex,MATCH($B122,assetnames,0),J163))</f>
        <v>0</v>
      </c>
      <c r="K168" s="138" cm="1">
        <f t="array" ref="K168">IF(K163=0,0,INDEX(capex,MATCH($B122,assetnames,0),K163))</f>
        <v>0</v>
      </c>
      <c r="L168" s="138" cm="1">
        <f t="array" ref="L168">IF(L163=0,0,INDEX(capex,MATCH($B122,assetnames,0),L163))</f>
        <v>0</v>
      </c>
      <c r="M168" s="138" cm="1">
        <f t="array" ref="M168">IF(M163=0,0,INDEX(capex,MATCH($B122,assetnames,0),M163))</f>
        <v>0</v>
      </c>
      <c r="N168" s="138" cm="1">
        <f t="array" ref="N168">IF(N163=0,0,INDEX(capex,MATCH($B122,assetnames,0),N163))</f>
        <v>0</v>
      </c>
      <c r="O168" s="138" cm="1">
        <f t="array" ref="O168">IF(O163=0,0,INDEX(capex,MATCH($B122,assetnames,0),O163))</f>
        <v>0</v>
      </c>
      <c r="P168" s="138" cm="1">
        <f t="array" ref="P168">IF(P163=0,0,INDEX(capex,MATCH($B122,assetnames,0),P163))</f>
        <v>0</v>
      </c>
      <c r="Q168" s="138" cm="1">
        <f t="array" ref="Q168">IF(Q163=0,0,INDEX(capex,MATCH($B122,assetnames,0),Q163))</f>
        <v>0</v>
      </c>
      <c r="R168" s="138" cm="1">
        <f t="array" ref="R168">IF(R163=0,0,INDEX(capex,MATCH($B122,assetnames,0),R163))</f>
        <v>0</v>
      </c>
      <c r="S168" s="138" cm="1">
        <f t="array" ref="S168">IF(S163=0,0,INDEX(capex,MATCH($B122,assetnames,0),S163))</f>
        <v>0</v>
      </c>
      <c r="T168" s="138" cm="1">
        <f t="array" ref="T168">IF(T163=0,0,INDEX(capex,MATCH($B122,assetnames,0),T163))</f>
        <v>0</v>
      </c>
      <c r="U168" s="138" cm="1">
        <f t="array" ref="U168">IF(U163=0,0,INDEX(capex,MATCH($B122,assetnames,0),U163))</f>
        <v>0</v>
      </c>
      <c r="V168" s="138" cm="1">
        <f t="array" ref="V168">IF(V163=0,0,INDEX(capex,MATCH($B122,assetnames,0),V163))</f>
        <v>0</v>
      </c>
      <c r="W168" s="138" cm="1">
        <f t="array" ref="W168">IF(W163=0,0,INDEX(capex,MATCH($B122,assetnames,0),W163))</f>
        <v>0</v>
      </c>
      <c r="X168" s="138" cm="1">
        <f t="array" ref="X168">IF(X163=0,0,INDEX(capex,MATCH($B122,assetnames,0),X163))</f>
        <v>0</v>
      </c>
      <c r="Y168" s="138" cm="1">
        <f t="array" ref="Y168">IF(Y163=0,0,INDEX(capex,MATCH($B122,assetnames,0),Y163))</f>
        <v>0</v>
      </c>
      <c r="Z168" s="138" cm="1">
        <f t="array" ref="Z168">IF(Z163=0,0,INDEX(capex,MATCH($B122,assetnames,0),Z163))</f>
        <v>0</v>
      </c>
      <c r="AA168" s="138" cm="1">
        <f t="array" ref="AA168">IF(AA163=0,0,INDEX(capex,MATCH($B122,assetnames,0),AA163))</f>
        <v>0</v>
      </c>
      <c r="AB168" s="138" cm="1">
        <f t="array" ref="AB168">IF(AB163=0,0,INDEX(capex,MATCH($B122,assetnames,0),AB163))</f>
        <v>0</v>
      </c>
      <c r="AC168" s="138" cm="1">
        <f t="array" ref="AC168">IF(AC163=0,0,INDEX(capex,MATCH($B122,assetnames,0),AC163))</f>
        <v>0</v>
      </c>
      <c r="AD168" s="138" cm="1">
        <f t="array" ref="AD168">IF(AD163=0,0,INDEX(capex,MATCH($B122,assetnames,0),AD163))</f>
        <v>0</v>
      </c>
      <c r="AE168" s="138" cm="1">
        <f t="array" ref="AE168">IF(AE163=0,0,INDEX(capex,MATCH($B122,assetnames,0),AE163))</f>
        <v>0</v>
      </c>
      <c r="AF168" s="138" cm="1">
        <f t="array" ref="AF168">IF(AF163=0,0,INDEX(capex,MATCH($B122,assetnames,0),AF163))</f>
        <v>0</v>
      </c>
      <c r="AG168" s="138" cm="1">
        <f t="array" ref="AG168">IF(AG163=0,0,INDEX(capex,MATCH($B122,assetnames,0),AG163))</f>
        <v>0</v>
      </c>
      <c r="AH168" s="138" cm="1">
        <f t="array" ref="AH168">IF(AH163=0,0,INDEX(capex,MATCH($B122,assetnames,0),AH163))</f>
        <v>0</v>
      </c>
      <c r="AI168" s="138" cm="1">
        <f t="array" ref="AI168">IF(AI163=0,0,INDEX(capex,MATCH($B122,assetnames,0),AI163))</f>
        <v>0</v>
      </c>
      <c r="AJ168" s="138" cm="1">
        <f t="array" ref="AJ168">IF(AJ163=0,0,INDEX(capex,MATCH($B122,assetnames,0),AJ163))</f>
        <v>0</v>
      </c>
      <c r="AK168" s="138" cm="1">
        <f t="array" ref="AK168">IF(AK163=0,0,INDEX(capex,MATCH($B122,assetnames,0),AK163))</f>
        <v>0</v>
      </c>
      <c r="AL168" s="138" cm="1">
        <f t="array" ref="AL168">IF(AL163=0,0,INDEX(capex,MATCH($B122,assetnames,0),AL163))</f>
        <v>0</v>
      </c>
      <c r="AM168" s="138" cm="1">
        <f t="array" ref="AM168">IF(AM163=0,0,INDEX(capex,MATCH($B122,assetnames,0),AM163))</f>
        <v>0</v>
      </c>
      <c r="AN168" s="23"/>
      <c r="AO168" s="23"/>
      <c r="AP168" s="23"/>
      <c r="AQ168" s="23"/>
      <c r="AR168" s="23"/>
      <c r="AS168" s="23"/>
      <c r="AT168" s="23"/>
      <c r="AU168" s="23"/>
      <c r="AV168" s="23"/>
      <c r="AW168" s="23"/>
      <c r="AX168" s="23"/>
      <c r="AY168" s="23"/>
      <c r="AZ168" s="23"/>
    </row>
    <row r="169" spans="1:60" x14ac:dyDescent="0.5">
      <c r="A169" s="23"/>
      <c r="B169" s="23"/>
      <c r="C169" s="23" t="s">
        <v>96</v>
      </c>
      <c r="D169" s="23" t="s">
        <v>94</v>
      </c>
      <c r="E169" s="23"/>
      <c r="F169" s="114" t="str">
        <f>IF(H170=0,"",INDEX($J$7:$AM$7,1,MATCH(1,$J162:$AM162,0)))</f>
        <v/>
      </c>
      <c r="G169" s="23"/>
      <c r="H169" s="23"/>
      <c r="I169" s="23"/>
      <c r="J169" s="138">
        <f t="shared" ref="J169:AM169" si="114">IF(J159=1,INDEX(opex,MATCH($B122,assetnames,0),J164),0)</f>
        <v>0</v>
      </c>
      <c r="K169" s="138">
        <f t="shared" si="114"/>
        <v>0</v>
      </c>
      <c r="L169" s="138">
        <f t="shared" si="114"/>
        <v>0</v>
      </c>
      <c r="M169" s="138">
        <f t="shared" si="114"/>
        <v>0</v>
      </c>
      <c r="N169" s="138">
        <f t="shared" si="114"/>
        <v>0</v>
      </c>
      <c r="O169" s="138">
        <f t="shared" si="114"/>
        <v>0</v>
      </c>
      <c r="P169" s="138">
        <f t="shared" si="114"/>
        <v>0</v>
      </c>
      <c r="Q169" s="138">
        <f t="shared" si="114"/>
        <v>0</v>
      </c>
      <c r="R169" s="138">
        <f t="shared" si="114"/>
        <v>0</v>
      </c>
      <c r="S169" s="138">
        <f t="shared" si="114"/>
        <v>0</v>
      </c>
      <c r="T169" s="138">
        <f t="shared" si="114"/>
        <v>0</v>
      </c>
      <c r="U169" s="138">
        <f t="shared" si="114"/>
        <v>0</v>
      </c>
      <c r="V169" s="138">
        <f t="shared" si="114"/>
        <v>0</v>
      </c>
      <c r="W169" s="138">
        <f t="shared" si="114"/>
        <v>0</v>
      </c>
      <c r="X169" s="138">
        <f t="shared" si="114"/>
        <v>0</v>
      </c>
      <c r="Y169" s="138">
        <f t="shared" si="114"/>
        <v>0</v>
      </c>
      <c r="Z169" s="138">
        <f t="shared" si="114"/>
        <v>0</v>
      </c>
      <c r="AA169" s="138">
        <f t="shared" si="114"/>
        <v>0</v>
      </c>
      <c r="AB169" s="138">
        <f t="shared" si="114"/>
        <v>0</v>
      </c>
      <c r="AC169" s="138">
        <f t="shared" si="114"/>
        <v>0</v>
      </c>
      <c r="AD169" s="138">
        <f t="shared" si="114"/>
        <v>0</v>
      </c>
      <c r="AE169" s="138">
        <f t="shared" si="114"/>
        <v>0</v>
      </c>
      <c r="AF169" s="138">
        <f t="shared" si="114"/>
        <v>0</v>
      </c>
      <c r="AG169" s="138">
        <f t="shared" si="114"/>
        <v>0</v>
      </c>
      <c r="AH169" s="138">
        <f t="shared" si="114"/>
        <v>0</v>
      </c>
      <c r="AI169" s="138">
        <f t="shared" si="114"/>
        <v>0</v>
      </c>
      <c r="AJ169" s="138">
        <f t="shared" si="114"/>
        <v>0</v>
      </c>
      <c r="AK169" s="138">
        <f t="shared" si="114"/>
        <v>0</v>
      </c>
      <c r="AL169" s="138">
        <f t="shared" si="114"/>
        <v>0</v>
      </c>
      <c r="AM169" s="138">
        <f t="shared" si="114"/>
        <v>0</v>
      </c>
      <c r="AN169" s="23"/>
      <c r="AO169" s="23"/>
      <c r="AP169" s="23"/>
      <c r="AQ169" s="23"/>
      <c r="AR169" s="23"/>
      <c r="AS169" s="23"/>
      <c r="AT169" s="23"/>
      <c r="AU169" s="23"/>
      <c r="AV169" s="23"/>
      <c r="AW169" s="23"/>
      <c r="AX169" s="23"/>
      <c r="AY169" s="23"/>
      <c r="AZ169" s="23"/>
    </row>
    <row r="170" spans="1:60" s="96" customFormat="1" x14ac:dyDescent="0.5">
      <c r="A170" s="24"/>
      <c r="B170" s="24"/>
      <c r="C170" s="24" t="s">
        <v>97</v>
      </c>
      <c r="D170" s="24" t="s">
        <v>94</v>
      </c>
      <c r="E170" s="24"/>
      <c r="F170" s="24"/>
      <c r="G170" s="24"/>
      <c r="H170" s="139">
        <f>J170+NPV(discountrate,K170:AK170)</f>
        <v>0</v>
      </c>
      <c r="I170" s="24"/>
      <c r="J170" s="139">
        <f>SUM(J167:J169)</f>
        <v>0</v>
      </c>
      <c r="K170" s="139">
        <f t="shared" ref="K170:AM170" si="115">SUM(K167:K169)</f>
        <v>0</v>
      </c>
      <c r="L170" s="139">
        <f t="shared" si="115"/>
        <v>0</v>
      </c>
      <c r="M170" s="139">
        <f t="shared" si="115"/>
        <v>0</v>
      </c>
      <c r="N170" s="139">
        <f t="shared" si="115"/>
        <v>0</v>
      </c>
      <c r="O170" s="139">
        <f t="shared" si="115"/>
        <v>0</v>
      </c>
      <c r="P170" s="139">
        <f t="shared" si="115"/>
        <v>0</v>
      </c>
      <c r="Q170" s="139">
        <f t="shared" si="115"/>
        <v>0</v>
      </c>
      <c r="R170" s="139">
        <f t="shared" si="115"/>
        <v>0</v>
      </c>
      <c r="S170" s="139">
        <f t="shared" si="115"/>
        <v>0</v>
      </c>
      <c r="T170" s="139">
        <f t="shared" si="115"/>
        <v>0</v>
      </c>
      <c r="U170" s="139">
        <f t="shared" si="115"/>
        <v>0</v>
      </c>
      <c r="V170" s="139">
        <f t="shared" si="115"/>
        <v>0</v>
      </c>
      <c r="W170" s="139">
        <f t="shared" si="115"/>
        <v>0</v>
      </c>
      <c r="X170" s="139">
        <f t="shared" si="115"/>
        <v>0</v>
      </c>
      <c r="Y170" s="139">
        <f t="shared" si="115"/>
        <v>0</v>
      </c>
      <c r="Z170" s="139">
        <f t="shared" si="115"/>
        <v>0</v>
      </c>
      <c r="AA170" s="139">
        <f t="shared" si="115"/>
        <v>0</v>
      </c>
      <c r="AB170" s="139">
        <f t="shared" si="115"/>
        <v>0</v>
      </c>
      <c r="AC170" s="139">
        <f t="shared" si="115"/>
        <v>0</v>
      </c>
      <c r="AD170" s="139">
        <f t="shared" si="115"/>
        <v>0</v>
      </c>
      <c r="AE170" s="139">
        <f t="shared" si="115"/>
        <v>0</v>
      </c>
      <c r="AF170" s="139">
        <f t="shared" si="115"/>
        <v>0</v>
      </c>
      <c r="AG170" s="139">
        <f t="shared" si="115"/>
        <v>0</v>
      </c>
      <c r="AH170" s="139">
        <f t="shared" si="115"/>
        <v>0</v>
      </c>
      <c r="AI170" s="139">
        <f t="shared" si="115"/>
        <v>0</v>
      </c>
      <c r="AJ170" s="139">
        <f t="shared" si="115"/>
        <v>0</v>
      </c>
      <c r="AK170" s="139">
        <f t="shared" si="115"/>
        <v>0</v>
      </c>
      <c r="AL170" s="139">
        <f t="shared" si="115"/>
        <v>0</v>
      </c>
      <c r="AM170" s="139">
        <f t="shared" si="115"/>
        <v>0</v>
      </c>
      <c r="AN170" s="24"/>
      <c r="AO170" s="24"/>
      <c r="AP170" s="24"/>
      <c r="AQ170" s="24"/>
      <c r="AR170" s="24"/>
      <c r="AS170" s="24"/>
      <c r="AT170" s="24"/>
      <c r="AU170" s="24"/>
      <c r="AV170" s="24"/>
      <c r="AW170" s="24"/>
      <c r="AX170" s="24"/>
      <c r="AY170" s="24"/>
      <c r="AZ170" s="24"/>
    </row>
    <row r="171" spans="1:60" s="96" customFormat="1" x14ac:dyDescent="0.5">
      <c r="A171" s="24"/>
      <c r="B171" s="24"/>
      <c r="C171" s="24"/>
      <c r="D171" s="24"/>
      <c r="E171" s="24"/>
      <c r="F171" s="24"/>
      <c r="G171" s="24"/>
      <c r="H171" s="134"/>
      <c r="I171" s="24"/>
      <c r="J171" s="134"/>
      <c r="K171" s="134"/>
      <c r="L171" s="134"/>
      <c r="M171" s="134"/>
      <c r="N171" s="134"/>
      <c r="O171" s="134"/>
      <c r="P171" s="134"/>
      <c r="Q171" s="134"/>
      <c r="R171" s="134"/>
      <c r="S171" s="134"/>
      <c r="T171" s="134"/>
      <c r="U171" s="134"/>
      <c r="V171" s="134"/>
      <c r="W171" s="134"/>
      <c r="X171" s="134"/>
      <c r="Y171" s="134"/>
      <c r="Z171" s="134"/>
      <c r="AA171" s="134"/>
      <c r="AB171" s="134"/>
      <c r="AC171" s="134"/>
      <c r="AD171" s="134"/>
      <c r="AE171" s="134"/>
      <c r="AF171" s="134"/>
      <c r="AG171" s="134"/>
      <c r="AH171" s="134"/>
      <c r="AI171" s="134"/>
      <c r="AJ171" s="134"/>
      <c r="AK171" s="134"/>
      <c r="AL171" s="134"/>
      <c r="AM171" s="134"/>
      <c r="AN171" s="24"/>
      <c r="AO171" s="24"/>
      <c r="AP171" s="24"/>
      <c r="AQ171" s="24"/>
      <c r="AR171" s="24"/>
      <c r="AS171" s="24"/>
      <c r="AT171" s="24"/>
      <c r="AU171" s="24"/>
      <c r="AV171" s="24"/>
      <c r="AW171" s="24"/>
      <c r="AX171" s="24"/>
      <c r="AY171" s="24"/>
      <c r="AZ171" s="24"/>
    </row>
    <row r="172" spans="1:60" s="96" customFormat="1" x14ac:dyDescent="0.5">
      <c r="A172" s="24"/>
      <c r="B172" s="24"/>
      <c r="C172" s="24" t="s">
        <v>91</v>
      </c>
      <c r="D172" s="24"/>
      <c r="E172" s="24"/>
      <c r="F172" s="24"/>
      <c r="G172" s="24"/>
      <c r="H172" s="134"/>
      <c r="I172" s="2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24"/>
      <c r="AO172" s="24"/>
      <c r="AP172" s="24"/>
      <c r="AQ172" s="24"/>
      <c r="AR172" s="24"/>
      <c r="AS172" s="24"/>
      <c r="AT172" s="24"/>
      <c r="AU172" s="24"/>
      <c r="AV172" s="24"/>
      <c r="AW172" s="24"/>
      <c r="AX172" s="24"/>
      <c r="AY172" s="24"/>
      <c r="AZ172" s="24"/>
    </row>
    <row r="173" spans="1:60" s="96" customFormat="1" x14ac:dyDescent="0.5">
      <c r="A173" s="24"/>
      <c r="B173" s="24"/>
      <c r="C173" s="24"/>
      <c r="D173" s="24"/>
      <c r="E173" s="24"/>
      <c r="F173" s="24"/>
      <c r="G173" s="24"/>
      <c r="H173" s="134"/>
      <c r="I173" s="2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24"/>
      <c r="AO173" s="24"/>
      <c r="AP173" s="24"/>
      <c r="AQ173" s="24"/>
      <c r="AR173" s="24"/>
      <c r="AS173" s="24"/>
      <c r="AT173" s="24"/>
      <c r="AU173" s="24"/>
      <c r="AV173" s="24"/>
      <c r="AW173" s="24"/>
      <c r="AX173" s="24"/>
      <c r="AY173" s="24"/>
      <c r="AZ173" s="24"/>
    </row>
    <row r="174" spans="1:60" x14ac:dyDescent="0.5">
      <c r="A174" s="23"/>
      <c r="B174" s="23"/>
      <c r="C174" s="23" t="s">
        <v>101</v>
      </c>
      <c r="D174" s="23" t="s">
        <v>40</v>
      </c>
      <c r="E174" s="23"/>
      <c r="F174" s="23"/>
      <c r="G174" s="23"/>
      <c r="H174" s="134"/>
      <c r="I174" s="23"/>
      <c r="J174" s="139">
        <f t="shared" ref="J174:AM174" si="116">INDEX(asset2volumes,MATCH($C174,volumesnames,),MATCH(J$7,years,0))</f>
        <v>0</v>
      </c>
      <c r="K174" s="139">
        <f t="shared" si="116"/>
        <v>0</v>
      </c>
      <c r="L174" s="139">
        <f t="shared" si="116"/>
        <v>0</v>
      </c>
      <c r="M174" s="139">
        <f>INDEX(asset2volumes,MATCH($C174,volumesnames,),MATCH(M$7,years,0))</f>
        <v>0</v>
      </c>
      <c r="N174" s="139">
        <f t="shared" si="116"/>
        <v>0</v>
      </c>
      <c r="O174" s="139">
        <f t="shared" si="116"/>
        <v>0</v>
      </c>
      <c r="P174" s="139">
        <f t="shared" si="116"/>
        <v>0</v>
      </c>
      <c r="Q174" s="139">
        <f t="shared" si="116"/>
        <v>0</v>
      </c>
      <c r="R174" s="139">
        <f t="shared" si="116"/>
        <v>0</v>
      </c>
      <c r="S174" s="139">
        <f t="shared" si="116"/>
        <v>0</v>
      </c>
      <c r="T174" s="139">
        <f t="shared" si="116"/>
        <v>0</v>
      </c>
      <c r="U174" s="139">
        <f t="shared" si="116"/>
        <v>0</v>
      </c>
      <c r="V174" s="139">
        <f t="shared" si="116"/>
        <v>0</v>
      </c>
      <c r="W174" s="139">
        <f t="shared" si="116"/>
        <v>0</v>
      </c>
      <c r="X174" s="139">
        <f t="shared" si="116"/>
        <v>0</v>
      </c>
      <c r="Y174" s="139">
        <f t="shared" si="116"/>
        <v>0</v>
      </c>
      <c r="Z174" s="139">
        <f t="shared" si="116"/>
        <v>0</v>
      </c>
      <c r="AA174" s="139">
        <f t="shared" si="116"/>
        <v>0</v>
      </c>
      <c r="AB174" s="139">
        <f t="shared" si="116"/>
        <v>0</v>
      </c>
      <c r="AC174" s="139">
        <f t="shared" si="116"/>
        <v>0</v>
      </c>
      <c r="AD174" s="139">
        <f t="shared" si="116"/>
        <v>0</v>
      </c>
      <c r="AE174" s="139">
        <f t="shared" si="116"/>
        <v>0</v>
      </c>
      <c r="AF174" s="139">
        <f t="shared" si="116"/>
        <v>0</v>
      </c>
      <c r="AG174" s="139">
        <f t="shared" si="116"/>
        <v>0</v>
      </c>
      <c r="AH174" s="139">
        <f t="shared" si="116"/>
        <v>0</v>
      </c>
      <c r="AI174" s="139">
        <f t="shared" si="116"/>
        <v>0</v>
      </c>
      <c r="AJ174" s="139">
        <f t="shared" si="116"/>
        <v>0</v>
      </c>
      <c r="AK174" s="139">
        <f t="shared" si="116"/>
        <v>0</v>
      </c>
      <c r="AL174" s="139">
        <f t="shared" si="116"/>
        <v>0</v>
      </c>
      <c r="AM174" s="139">
        <f t="shared" si="116"/>
        <v>0</v>
      </c>
      <c r="AN174" s="23"/>
      <c r="AO174" s="23"/>
      <c r="AP174" s="23"/>
      <c r="AQ174" s="23"/>
      <c r="AR174" s="23"/>
      <c r="AS174" s="23"/>
      <c r="AT174" s="23"/>
      <c r="AU174" s="23"/>
      <c r="AV174" s="23"/>
      <c r="AW174" s="23"/>
      <c r="AX174" s="23"/>
      <c r="AY174" s="23"/>
      <c r="AZ174" s="23"/>
    </row>
    <row r="175" spans="1:60" x14ac:dyDescent="0.5">
      <c r="A175" s="23"/>
      <c r="B175" s="23"/>
      <c r="C175" s="23" t="s">
        <v>98</v>
      </c>
      <c r="D175" s="23" t="s">
        <v>99</v>
      </c>
      <c r="E175" s="23"/>
      <c r="F175" s="23"/>
      <c r="G175" s="23"/>
      <c r="H175" s="134"/>
      <c r="I175" s="23"/>
      <c r="J175" s="139">
        <f t="shared" ref="J175:AM175" si="117">INDEX(asset2existingcost,MATCH(J$7,years,0))</f>
        <v>0</v>
      </c>
      <c r="K175" s="139">
        <f t="shared" si="117"/>
        <v>0</v>
      </c>
      <c r="L175" s="139">
        <f t="shared" si="117"/>
        <v>0</v>
      </c>
      <c r="M175" s="139">
        <f t="shared" si="117"/>
        <v>0</v>
      </c>
      <c r="N175" s="139">
        <f t="shared" si="117"/>
        <v>0</v>
      </c>
      <c r="O175" s="139">
        <f t="shared" si="117"/>
        <v>0</v>
      </c>
      <c r="P175" s="139">
        <f t="shared" si="117"/>
        <v>0</v>
      </c>
      <c r="Q175" s="139">
        <f t="shared" si="117"/>
        <v>0</v>
      </c>
      <c r="R175" s="139">
        <f t="shared" si="117"/>
        <v>0</v>
      </c>
      <c r="S175" s="139">
        <f t="shared" si="117"/>
        <v>0</v>
      </c>
      <c r="T175" s="139">
        <f t="shared" si="117"/>
        <v>0</v>
      </c>
      <c r="U175" s="139">
        <f t="shared" si="117"/>
        <v>0</v>
      </c>
      <c r="V175" s="139">
        <f t="shared" si="117"/>
        <v>0</v>
      </c>
      <c r="W175" s="139">
        <f t="shared" si="117"/>
        <v>0</v>
      </c>
      <c r="X175" s="139">
        <f t="shared" si="117"/>
        <v>0</v>
      </c>
      <c r="Y175" s="139">
        <f t="shared" si="117"/>
        <v>0</v>
      </c>
      <c r="Z175" s="139">
        <f t="shared" si="117"/>
        <v>0</v>
      </c>
      <c r="AA175" s="139">
        <f t="shared" si="117"/>
        <v>0</v>
      </c>
      <c r="AB175" s="139">
        <f t="shared" si="117"/>
        <v>0</v>
      </c>
      <c r="AC175" s="139">
        <f t="shared" si="117"/>
        <v>0</v>
      </c>
      <c r="AD175" s="139">
        <f t="shared" si="117"/>
        <v>0</v>
      </c>
      <c r="AE175" s="139">
        <f t="shared" si="117"/>
        <v>0</v>
      </c>
      <c r="AF175" s="139">
        <f t="shared" si="117"/>
        <v>0</v>
      </c>
      <c r="AG175" s="139">
        <f t="shared" si="117"/>
        <v>0</v>
      </c>
      <c r="AH175" s="139">
        <f t="shared" si="117"/>
        <v>0</v>
      </c>
      <c r="AI175" s="139">
        <f t="shared" si="117"/>
        <v>0</v>
      </c>
      <c r="AJ175" s="139">
        <f t="shared" si="117"/>
        <v>0</v>
      </c>
      <c r="AK175" s="139">
        <f t="shared" si="117"/>
        <v>0</v>
      </c>
      <c r="AL175" s="139">
        <f t="shared" si="117"/>
        <v>0</v>
      </c>
      <c r="AM175" s="139">
        <f t="shared" si="117"/>
        <v>0</v>
      </c>
      <c r="AN175" s="23"/>
      <c r="AO175" s="23"/>
      <c r="AP175" s="23"/>
      <c r="AQ175" s="23"/>
      <c r="AR175" s="23"/>
      <c r="AS175" s="23"/>
      <c r="AT175" s="23"/>
      <c r="AU175" s="23"/>
      <c r="AV175" s="23"/>
      <c r="AW175" s="23"/>
      <c r="AX175" s="23"/>
      <c r="AY175" s="23"/>
      <c r="AZ175" s="23"/>
    </row>
    <row r="176" spans="1:60" s="96" customFormat="1" x14ac:dyDescent="0.5">
      <c r="A176" s="24"/>
      <c r="B176" s="24"/>
      <c r="C176" s="24" t="s">
        <v>100</v>
      </c>
      <c r="D176" s="24" t="s">
        <v>99</v>
      </c>
      <c r="E176" s="24"/>
      <c r="F176" s="24"/>
      <c r="G176" s="24"/>
      <c r="H176" s="140">
        <f>J176+NPV(discountrate,K176:AM176)</f>
        <v>0</v>
      </c>
      <c r="I176" s="24"/>
      <c r="J176" s="139">
        <f>J174*J175</f>
        <v>0</v>
      </c>
      <c r="K176" s="139">
        <f>K174*K175</f>
        <v>0</v>
      </c>
      <c r="L176" s="139">
        <f t="shared" ref="L176:AM176" si="118">L174*L175</f>
        <v>0</v>
      </c>
      <c r="M176" s="139">
        <f t="shared" si="118"/>
        <v>0</v>
      </c>
      <c r="N176" s="139">
        <f t="shared" si="118"/>
        <v>0</v>
      </c>
      <c r="O176" s="139">
        <f t="shared" si="118"/>
        <v>0</v>
      </c>
      <c r="P176" s="139">
        <f t="shared" si="118"/>
        <v>0</v>
      </c>
      <c r="Q176" s="139">
        <f t="shared" si="118"/>
        <v>0</v>
      </c>
      <c r="R176" s="139">
        <f t="shared" si="118"/>
        <v>0</v>
      </c>
      <c r="S176" s="139">
        <f t="shared" si="118"/>
        <v>0</v>
      </c>
      <c r="T176" s="139">
        <f t="shared" si="118"/>
        <v>0</v>
      </c>
      <c r="U176" s="139">
        <f t="shared" si="118"/>
        <v>0</v>
      </c>
      <c r="V176" s="139">
        <f t="shared" si="118"/>
        <v>0</v>
      </c>
      <c r="W176" s="139">
        <f t="shared" si="118"/>
        <v>0</v>
      </c>
      <c r="X176" s="139">
        <f t="shared" si="118"/>
        <v>0</v>
      </c>
      <c r="Y176" s="139">
        <f t="shared" si="118"/>
        <v>0</v>
      </c>
      <c r="Z176" s="139">
        <f t="shared" si="118"/>
        <v>0</v>
      </c>
      <c r="AA176" s="139">
        <f t="shared" si="118"/>
        <v>0</v>
      </c>
      <c r="AB176" s="139">
        <f t="shared" si="118"/>
        <v>0</v>
      </c>
      <c r="AC176" s="139">
        <f t="shared" si="118"/>
        <v>0</v>
      </c>
      <c r="AD176" s="139">
        <f t="shared" si="118"/>
        <v>0</v>
      </c>
      <c r="AE176" s="139">
        <f t="shared" si="118"/>
        <v>0</v>
      </c>
      <c r="AF176" s="139">
        <f t="shared" si="118"/>
        <v>0</v>
      </c>
      <c r="AG176" s="139">
        <f t="shared" si="118"/>
        <v>0</v>
      </c>
      <c r="AH176" s="139">
        <f t="shared" si="118"/>
        <v>0</v>
      </c>
      <c r="AI176" s="139">
        <f t="shared" si="118"/>
        <v>0</v>
      </c>
      <c r="AJ176" s="139">
        <f t="shared" si="118"/>
        <v>0</v>
      </c>
      <c r="AK176" s="139">
        <f t="shared" si="118"/>
        <v>0</v>
      </c>
      <c r="AL176" s="139">
        <f t="shared" si="118"/>
        <v>0</v>
      </c>
      <c r="AM176" s="139">
        <f t="shared" si="118"/>
        <v>0</v>
      </c>
      <c r="AN176" s="24"/>
      <c r="AO176" s="24"/>
      <c r="AP176" s="24"/>
      <c r="AQ176" s="24"/>
      <c r="AR176" s="24"/>
      <c r="AS176" s="24"/>
      <c r="AT176" s="24"/>
      <c r="AU176" s="24"/>
      <c r="AV176" s="24"/>
      <c r="AW176" s="24"/>
      <c r="AX176" s="24"/>
      <c r="AY176" s="24"/>
      <c r="AZ176" s="24"/>
    </row>
    <row r="177" spans="1:60" x14ac:dyDescent="0.5">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row>
    <row r="178" spans="1:60" ht="33" customHeight="1" thickBot="1" x14ac:dyDescent="1">
      <c r="A178" s="22"/>
      <c r="B178" s="23"/>
      <c r="C178" s="192" t="s">
        <v>48</v>
      </c>
      <c r="D178" s="185"/>
      <c r="E178" s="185"/>
      <c r="F178" s="185"/>
      <c r="G178" s="185"/>
      <c r="H178" s="188"/>
      <c r="I178" s="188"/>
      <c r="J178" s="188"/>
      <c r="K178" s="188"/>
      <c r="L178" s="188"/>
      <c r="M178" s="188"/>
      <c r="N178" s="188"/>
      <c r="O178" s="188"/>
      <c r="P178" s="188"/>
      <c r="Q178" s="188"/>
      <c r="R178" s="188"/>
      <c r="S178" s="188"/>
      <c r="T178" s="188"/>
      <c r="U178" s="188"/>
      <c r="V178" s="188"/>
      <c r="W178" s="188"/>
      <c r="X178" s="188"/>
      <c r="Y178" s="188"/>
      <c r="Z178" s="188"/>
      <c r="AA178" s="188"/>
      <c r="AB178" s="188"/>
      <c r="AC178" s="188"/>
      <c r="AD178" s="188"/>
      <c r="AE178" s="188"/>
      <c r="AF178" s="188"/>
      <c r="AG178" s="188"/>
      <c r="AH178" s="188"/>
      <c r="AI178" s="188"/>
      <c r="AJ178" s="188"/>
      <c r="AK178" s="188"/>
      <c r="AL178" s="188"/>
      <c r="AM178" s="188"/>
      <c r="AN178" s="185"/>
      <c r="AO178" s="199"/>
      <c r="AP178" s="200"/>
      <c r="AQ178" s="200"/>
      <c r="AR178" s="200"/>
      <c r="AS178" s="200"/>
      <c r="AT178" s="200"/>
      <c r="AU178" s="200"/>
      <c r="AV178" s="200"/>
      <c r="AW178" s="200"/>
      <c r="AX178" s="200"/>
      <c r="AY178" s="200"/>
      <c r="AZ178" s="200"/>
    </row>
    <row r="179" spans="1:60" ht="31.5" x14ac:dyDescent="0.85">
      <c r="A179" s="23"/>
      <c r="B179" s="89"/>
      <c r="C179" s="89"/>
      <c r="D179" s="89"/>
      <c r="E179" s="89"/>
      <c r="F179" s="90"/>
      <c r="G179" s="89"/>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row>
    <row r="180" spans="1:60" x14ac:dyDescent="0.5">
      <c r="A180" s="23"/>
      <c r="B180" s="23"/>
      <c r="C180" s="97" t="s">
        <v>80</v>
      </c>
      <c r="D180" s="23"/>
      <c r="E180" s="23"/>
      <c r="F180" s="23"/>
      <c r="G180" s="23"/>
      <c r="H180" s="138">
        <f>(H221-H198)</f>
        <v>0</v>
      </c>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row>
    <row r="181" spans="1:60" x14ac:dyDescent="0.5">
      <c r="A181" s="23"/>
      <c r="B181" s="23"/>
      <c r="C181" s="97" t="s">
        <v>81</v>
      </c>
      <c r="D181" s="23"/>
      <c r="E181" s="23"/>
      <c r="F181" s="23"/>
      <c r="G181" s="23"/>
      <c r="H181" s="138">
        <f>(H217-H194)*1000000</f>
        <v>0</v>
      </c>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row>
    <row r="182" spans="1:60" x14ac:dyDescent="0.5">
      <c r="A182" s="23"/>
      <c r="B182" s="23"/>
      <c r="C182" s="98" t="s">
        <v>82</v>
      </c>
      <c r="D182" s="98" t="s">
        <v>79</v>
      </c>
      <c r="E182" s="24"/>
      <c r="F182" s="23"/>
      <c r="G182" s="23"/>
      <c r="H182" s="139" t="e">
        <f>H180/H181</f>
        <v>#DIV/0!</v>
      </c>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row>
    <row r="183" spans="1:60" x14ac:dyDescent="0.5">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row>
    <row r="184" spans="1:60" ht="19.5" x14ac:dyDescent="0.55000000000000004">
      <c r="A184" s="23"/>
      <c r="C184" s="92" t="s">
        <v>83</v>
      </c>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row>
    <row r="185" spans="1:60" x14ac:dyDescent="0.5">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row>
    <row r="186" spans="1:60" x14ac:dyDescent="0.5">
      <c r="A186" s="23"/>
      <c r="B186" s="23"/>
      <c r="C186" s="93" t="s">
        <v>84</v>
      </c>
      <c r="D186" s="94"/>
      <c r="E186" s="94"/>
      <c r="F186" s="23"/>
      <c r="G186" s="23"/>
      <c r="H186" s="94"/>
      <c r="I186" s="23"/>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23"/>
      <c r="AG186" s="23"/>
      <c r="AH186" s="23"/>
      <c r="AI186" s="23"/>
      <c r="AJ186" s="23"/>
      <c r="AK186" s="23"/>
      <c r="AL186" s="23"/>
      <c r="AM186" s="23"/>
      <c r="AN186" s="23"/>
      <c r="AO186" s="23"/>
      <c r="AP186" s="23"/>
      <c r="AQ186" s="23"/>
      <c r="AR186" s="23"/>
      <c r="AS186" s="23"/>
      <c r="AT186" s="23"/>
      <c r="AU186" s="23"/>
      <c r="AV186" s="23"/>
      <c r="AW186" s="23"/>
      <c r="AX186" s="23"/>
      <c r="AY186" s="23"/>
      <c r="AZ186" s="23"/>
    </row>
    <row r="187" spans="1:60" x14ac:dyDescent="0.5">
      <c r="A187" s="23"/>
      <c r="B187" s="23"/>
      <c r="C187" s="93" t="s">
        <v>85</v>
      </c>
      <c r="D187" s="93"/>
      <c r="E187" s="93"/>
      <c r="F187" s="23"/>
      <c r="G187" s="23"/>
      <c r="H187" s="94"/>
      <c r="I187" s="23"/>
      <c r="J187" s="100">
        <f t="shared" ref="J187:AM187" si="119">IF(J194&lt;INDEX(tippingpoints,MATCH($B122,tippingpointnames,0),1),0,1)</f>
        <v>1</v>
      </c>
      <c r="K187" s="100">
        <f t="shared" si="119"/>
        <v>1</v>
      </c>
      <c r="L187" s="100">
        <f t="shared" si="119"/>
        <v>1</v>
      </c>
      <c r="M187" s="100">
        <f t="shared" si="119"/>
        <v>1</v>
      </c>
      <c r="N187" s="100">
        <f t="shared" si="119"/>
        <v>1</v>
      </c>
      <c r="O187" s="100">
        <f t="shared" si="119"/>
        <v>1</v>
      </c>
      <c r="P187" s="100">
        <f t="shared" si="119"/>
        <v>1</v>
      </c>
      <c r="Q187" s="100">
        <f t="shared" si="119"/>
        <v>1</v>
      </c>
      <c r="R187" s="100">
        <f t="shared" si="119"/>
        <v>1</v>
      </c>
      <c r="S187" s="100">
        <f t="shared" si="119"/>
        <v>1</v>
      </c>
      <c r="T187" s="100">
        <f t="shared" si="119"/>
        <v>1</v>
      </c>
      <c r="U187" s="100">
        <f t="shared" si="119"/>
        <v>1</v>
      </c>
      <c r="V187" s="100">
        <f t="shared" si="119"/>
        <v>1</v>
      </c>
      <c r="W187" s="100">
        <f t="shared" si="119"/>
        <v>1</v>
      </c>
      <c r="X187" s="100">
        <f t="shared" si="119"/>
        <v>1</v>
      </c>
      <c r="Y187" s="100">
        <f t="shared" si="119"/>
        <v>1</v>
      </c>
      <c r="Z187" s="100">
        <f t="shared" si="119"/>
        <v>1</v>
      </c>
      <c r="AA187" s="100">
        <f t="shared" si="119"/>
        <v>1</v>
      </c>
      <c r="AB187" s="100">
        <f t="shared" si="119"/>
        <v>1</v>
      </c>
      <c r="AC187" s="100">
        <f t="shared" si="119"/>
        <v>1</v>
      </c>
      <c r="AD187" s="100">
        <f t="shared" si="119"/>
        <v>1</v>
      </c>
      <c r="AE187" s="100">
        <f t="shared" si="119"/>
        <v>1</v>
      </c>
      <c r="AF187" s="100">
        <f t="shared" si="119"/>
        <v>1</v>
      </c>
      <c r="AG187" s="100">
        <f t="shared" si="119"/>
        <v>1</v>
      </c>
      <c r="AH187" s="100">
        <f t="shared" si="119"/>
        <v>1</v>
      </c>
      <c r="AI187" s="100">
        <f t="shared" si="119"/>
        <v>1</v>
      </c>
      <c r="AJ187" s="100">
        <f t="shared" si="119"/>
        <v>1</v>
      </c>
      <c r="AK187" s="100">
        <f t="shared" si="119"/>
        <v>1</v>
      </c>
      <c r="AL187" s="100">
        <f t="shared" si="119"/>
        <v>1</v>
      </c>
      <c r="AM187" s="100">
        <f t="shared" si="119"/>
        <v>1</v>
      </c>
      <c r="AN187" s="23"/>
      <c r="AO187" s="23"/>
      <c r="AP187" s="23"/>
      <c r="AQ187" s="23"/>
      <c r="AR187" s="23"/>
      <c r="AS187" s="23"/>
      <c r="AT187" s="23"/>
      <c r="AU187" s="23"/>
      <c r="AV187" s="23"/>
      <c r="AW187" s="23"/>
      <c r="AX187" s="23"/>
      <c r="AY187" s="23"/>
      <c r="AZ187" s="23"/>
    </row>
    <row r="188" spans="1:60" x14ac:dyDescent="0.5">
      <c r="A188" s="23"/>
      <c r="B188" s="23"/>
      <c r="C188" s="93" t="s">
        <v>86</v>
      </c>
      <c r="D188" s="93"/>
      <c r="E188" s="93"/>
      <c r="F188" s="23"/>
      <c r="G188" s="23"/>
      <c r="H188" s="94"/>
      <c r="I188" s="23"/>
      <c r="J188" s="102">
        <f>IF(SUM($J187:J187)=0,0,1)</f>
        <v>1</v>
      </c>
      <c r="K188" s="102">
        <f>IF(SUM($J187:K187)=0,0,1)</f>
        <v>1</v>
      </c>
      <c r="L188" s="102">
        <f>IF(SUM($J187:L187)=0,0,1)</f>
        <v>1</v>
      </c>
      <c r="M188" s="102">
        <f>IF(SUM($J187:M187)=0,0,1)</f>
        <v>1</v>
      </c>
      <c r="N188" s="102">
        <f>IF(SUM($J187:N187)=0,0,1)</f>
        <v>1</v>
      </c>
      <c r="O188" s="102">
        <f>IF(SUM($J187:O187)=0,0,1)</f>
        <v>1</v>
      </c>
      <c r="P188" s="102">
        <f>IF(SUM($J187:P187)=0,0,1)</f>
        <v>1</v>
      </c>
      <c r="Q188" s="102">
        <f>IF(SUM($J187:Q187)=0,0,1)</f>
        <v>1</v>
      </c>
      <c r="R188" s="102">
        <f>IF(SUM($J187:R187)=0,0,1)</f>
        <v>1</v>
      </c>
      <c r="S188" s="102">
        <f>IF(SUM($J187:S187)=0,0,1)</f>
        <v>1</v>
      </c>
      <c r="T188" s="102">
        <f>IF(SUM($J187:T187)=0,0,1)</f>
        <v>1</v>
      </c>
      <c r="U188" s="102">
        <f>IF(SUM($J187:U187)=0,0,1)</f>
        <v>1</v>
      </c>
      <c r="V188" s="102">
        <f>IF(SUM($J187:V187)=0,0,1)</f>
        <v>1</v>
      </c>
      <c r="W188" s="102">
        <f>IF(SUM($J187:W187)=0,0,1)</f>
        <v>1</v>
      </c>
      <c r="X188" s="102">
        <f>IF(SUM($J187:X187)=0,0,1)</f>
        <v>1</v>
      </c>
      <c r="Y188" s="102">
        <f>IF(SUM($J187:Y187)=0,0,1)</f>
        <v>1</v>
      </c>
      <c r="Z188" s="102">
        <f>IF(SUM($J187:Z187)=0,0,1)</f>
        <v>1</v>
      </c>
      <c r="AA188" s="102">
        <f>IF(SUM($J187:AA187)=0,0,1)</f>
        <v>1</v>
      </c>
      <c r="AB188" s="102">
        <f>IF(SUM($J187:AB187)=0,0,1)</f>
        <v>1</v>
      </c>
      <c r="AC188" s="102">
        <f>IF(SUM($J187:AC187)=0,0,1)</f>
        <v>1</v>
      </c>
      <c r="AD188" s="102">
        <f>IF(SUM($J187:AD187)=0,0,1)</f>
        <v>1</v>
      </c>
      <c r="AE188" s="102">
        <f>IF(SUM($J187:AE187)=0,0,1)</f>
        <v>1</v>
      </c>
      <c r="AF188" s="102">
        <f>IF(SUM($J187:AF187)=0,0,1)</f>
        <v>1</v>
      </c>
      <c r="AG188" s="102">
        <f>IF(SUM($J187:AG187)=0,0,1)</f>
        <v>1</v>
      </c>
      <c r="AH188" s="102">
        <f>IF(SUM($J187:AH187)=0,0,1)</f>
        <v>1</v>
      </c>
      <c r="AI188" s="102">
        <f>IF(SUM($J187:AI187)=0,0,1)</f>
        <v>1</v>
      </c>
      <c r="AJ188" s="102">
        <f>IF(SUM($J187:AJ187)=0,0,1)</f>
        <v>1</v>
      </c>
      <c r="AK188" s="102">
        <f>IF(SUM($J187:AK187)=0,0,1)</f>
        <v>1</v>
      </c>
      <c r="AL188" s="102">
        <f>IF(SUM($J187:AL187)=0,0,1)</f>
        <v>1</v>
      </c>
      <c r="AM188" s="102">
        <f>IF(SUM($J187:AM187)=0,0,1)</f>
        <v>1</v>
      </c>
      <c r="AN188" s="23"/>
      <c r="AO188" s="23"/>
      <c r="AP188" s="23"/>
      <c r="AQ188" s="23"/>
      <c r="AR188" s="23"/>
      <c r="AS188" s="23"/>
      <c r="AT188" s="23"/>
      <c r="AU188" s="23"/>
      <c r="AV188" s="23"/>
      <c r="AW188" s="23"/>
      <c r="AX188" s="23"/>
      <c r="AY188" s="23"/>
      <c r="AZ188" s="23"/>
    </row>
    <row r="189" spans="1:60" x14ac:dyDescent="0.5">
      <c r="A189" s="23"/>
      <c r="B189" s="23"/>
      <c r="C189" s="93" t="s">
        <v>87</v>
      </c>
      <c r="D189" s="93"/>
      <c r="E189" s="93"/>
      <c r="F189" s="23"/>
      <c r="G189" s="23"/>
      <c r="H189" s="94"/>
      <c r="I189" s="23"/>
      <c r="J189" s="102">
        <f>IF($AK188=0,0,IF(AND(J188=0,J187=0),K189-1,0))</f>
        <v>0</v>
      </c>
      <c r="K189" s="102">
        <f t="shared" ref="K189" si="120">IF($AK188=0,0,IF(AND(K188=0,K187=0),L189-1,0))</f>
        <v>0</v>
      </c>
      <c r="L189" s="102">
        <f t="shared" ref="L189" si="121">IF($AK188=0,0,IF(AND(L188=0,L187=0),M189-1,0))</f>
        <v>0</v>
      </c>
      <c r="M189" s="102">
        <f t="shared" ref="M189" si="122">IF($AK188=0,0,IF(AND(M188=0,M187=0),N189-1,0))</f>
        <v>0</v>
      </c>
      <c r="N189" s="102">
        <f t="shared" ref="N189" si="123">IF($AK188=0,0,IF(AND(N188=0,N187=0),O189-1,0))</f>
        <v>0</v>
      </c>
      <c r="O189" s="102">
        <f t="shared" ref="O189" si="124">IF($AK188=0,0,IF(AND(O188=0,O187=0),P189-1,0))</f>
        <v>0</v>
      </c>
      <c r="P189" s="102">
        <f t="shared" ref="P189" si="125">IF($AK188=0,0,IF(AND(P188=0,P187=0),Q189-1,0))</f>
        <v>0</v>
      </c>
      <c r="Q189" s="102">
        <f t="shared" ref="Q189" si="126">IF($AK188=0,0,IF(AND(Q188=0,Q187=0),R189-1,0))</f>
        <v>0</v>
      </c>
      <c r="R189" s="102">
        <f t="shared" ref="R189" si="127">IF($AK188=0,0,IF(AND(R188=0,R187=0),S189-1,0))</f>
        <v>0</v>
      </c>
      <c r="S189" s="102">
        <f t="shared" ref="S189" si="128">IF($AK188=0,0,IF(AND(S188=0,S187=0),T189-1,0))</f>
        <v>0</v>
      </c>
      <c r="T189" s="102">
        <f t="shared" ref="T189" si="129">IF($AK188=0,0,IF(AND(T188=0,T187=0),U189-1,0))</f>
        <v>0</v>
      </c>
      <c r="U189" s="102">
        <f t="shared" ref="U189" si="130">IF($AK188=0,0,IF(AND(U188=0,U187=0),V189-1,0))</f>
        <v>0</v>
      </c>
      <c r="V189" s="102">
        <f t="shared" ref="V189" si="131">IF($AK188=0,0,IF(AND(V188=0,V187=0),W189-1,0))</f>
        <v>0</v>
      </c>
      <c r="W189" s="102">
        <f t="shared" ref="W189" si="132">IF($AK188=0,0,IF(AND(W188=0,W187=0),X189-1,0))</f>
        <v>0</v>
      </c>
      <c r="X189" s="102">
        <f t="shared" ref="X189" si="133">IF($AK188=0,0,IF(AND(X188=0,X187=0),Y189-1,0))</f>
        <v>0</v>
      </c>
      <c r="Y189" s="102">
        <f t="shared" ref="Y189" si="134">IF($AK188=0,0,IF(AND(Y188=0,Y187=0),Z189-1,0))</f>
        <v>0</v>
      </c>
      <c r="Z189" s="102">
        <f t="shared" ref="Z189" si="135">IF($AK188=0,0,IF(AND(Z188=0,Z187=0),AA189-1,0))</f>
        <v>0</v>
      </c>
      <c r="AA189" s="102">
        <f t="shared" ref="AA189" si="136">IF($AK188=0,0,IF(AND(AA188=0,AA187=0),AB189-1,0))</f>
        <v>0</v>
      </c>
      <c r="AB189" s="102">
        <f t="shared" ref="AB189" si="137">IF($AK188=0,0,IF(AND(AB188=0,AB187=0),AC189-1,0))</f>
        <v>0</v>
      </c>
      <c r="AC189" s="102">
        <f t="shared" ref="AC189" si="138">IF($AK188=0,0,IF(AND(AC188=0,AC187=0),AD189-1,0))</f>
        <v>0</v>
      </c>
      <c r="AD189" s="102">
        <f t="shared" ref="AD189" si="139">IF($AK188=0,0,IF(AND(AD188=0,AD187=0),AE189-1,0))</f>
        <v>0</v>
      </c>
      <c r="AE189" s="102">
        <f t="shared" ref="AE189" si="140">IF($AK188=0,0,IF(AND(AE188=0,AE187=0),AF189-1,0))</f>
        <v>0</v>
      </c>
      <c r="AF189" s="102">
        <f t="shared" ref="AF189" si="141">IF($AK188=0,0,IF(AND(AF188=0,AF187=0),AG189-1,0))</f>
        <v>0</v>
      </c>
      <c r="AG189" s="102">
        <f t="shared" ref="AG189" si="142">IF($AK188=0,0,IF(AND(AG188=0,AG187=0),AH189-1,0))</f>
        <v>0</v>
      </c>
      <c r="AH189" s="102">
        <f t="shared" ref="AH189" si="143">IF($AK188=0,0,IF(AND(AH188=0,AH187=0),AI189-1,0))</f>
        <v>0</v>
      </c>
      <c r="AI189" s="102">
        <f t="shared" ref="AI189" si="144">IF($AK188=0,0,IF(AND(AI188=0,AI187=0),AJ189-1,0))</f>
        <v>0</v>
      </c>
      <c r="AJ189" s="102">
        <f t="shared" ref="AJ189" si="145">IF($AK188=0,0,IF(AND(AJ188=0,AJ187=0),AK189-1,0))</f>
        <v>0</v>
      </c>
      <c r="AK189" s="102">
        <f t="shared" ref="AK189" si="146">IF($AK188=0,0,IF(AND(AK188=0,AK187=0),AL189-1,0))</f>
        <v>0</v>
      </c>
      <c r="AL189" s="102">
        <f t="shared" ref="AL189" si="147">IF($AK188=0,0,IF(AND(AL188=0,AL187=0),AM189-1,0))</f>
        <v>0</v>
      </c>
      <c r="AM189" s="102">
        <f t="shared" ref="AM189" si="148">IF($AK188=0,0,IF(AND(AM188=0,AM187=0),AN189-1,0))</f>
        <v>0</v>
      </c>
      <c r="AN189" s="23"/>
      <c r="AO189" s="23"/>
      <c r="AP189" s="23"/>
      <c r="AQ189" s="23"/>
      <c r="AR189" s="23"/>
      <c r="AS189" s="23"/>
      <c r="AT189" s="23"/>
      <c r="AU189" s="23"/>
      <c r="AV189" s="23"/>
      <c r="AW189" s="23"/>
      <c r="AX189" s="23"/>
      <c r="AY189" s="23"/>
      <c r="AZ189" s="23"/>
    </row>
    <row r="190" spans="1:60" x14ac:dyDescent="0.5">
      <c r="A190" s="23"/>
      <c r="B190" s="23"/>
      <c r="C190" s="93" t="s">
        <v>88</v>
      </c>
      <c r="D190" s="93"/>
      <c r="E190" s="93"/>
      <c r="F190" s="101"/>
      <c r="G190" s="93"/>
      <c r="H190" s="94"/>
      <c r="I190" s="94"/>
      <c r="J190" s="102">
        <f t="shared" ref="J190:AM190" si="149">IF(ABS(J189)=INDEX(leadtimes,MATCH($B122,assetnames,0),1),1,0)</f>
        <v>1</v>
      </c>
      <c r="K190" s="102">
        <f t="shared" si="149"/>
        <v>1</v>
      </c>
      <c r="L190" s="102">
        <f t="shared" si="149"/>
        <v>1</v>
      </c>
      <c r="M190" s="102">
        <f t="shared" si="149"/>
        <v>1</v>
      </c>
      <c r="N190" s="102">
        <f t="shared" si="149"/>
        <v>1</v>
      </c>
      <c r="O190" s="102">
        <f t="shared" si="149"/>
        <v>1</v>
      </c>
      <c r="P190" s="102">
        <f t="shared" si="149"/>
        <v>1</v>
      </c>
      <c r="Q190" s="102">
        <f t="shared" si="149"/>
        <v>1</v>
      </c>
      <c r="R190" s="102">
        <f t="shared" si="149"/>
        <v>1</v>
      </c>
      <c r="S190" s="102">
        <f t="shared" si="149"/>
        <v>1</v>
      </c>
      <c r="T190" s="102">
        <f t="shared" si="149"/>
        <v>1</v>
      </c>
      <c r="U190" s="102">
        <f t="shared" si="149"/>
        <v>1</v>
      </c>
      <c r="V190" s="102">
        <f t="shared" si="149"/>
        <v>1</v>
      </c>
      <c r="W190" s="102">
        <f t="shared" si="149"/>
        <v>1</v>
      </c>
      <c r="X190" s="102">
        <f t="shared" si="149"/>
        <v>1</v>
      </c>
      <c r="Y190" s="102">
        <f t="shared" si="149"/>
        <v>1</v>
      </c>
      <c r="Z190" s="102">
        <f t="shared" si="149"/>
        <v>1</v>
      </c>
      <c r="AA190" s="102">
        <f t="shared" si="149"/>
        <v>1</v>
      </c>
      <c r="AB190" s="102">
        <f t="shared" si="149"/>
        <v>1</v>
      </c>
      <c r="AC190" s="102">
        <f t="shared" si="149"/>
        <v>1</v>
      </c>
      <c r="AD190" s="102">
        <f t="shared" si="149"/>
        <v>1</v>
      </c>
      <c r="AE190" s="102">
        <f t="shared" si="149"/>
        <v>1</v>
      </c>
      <c r="AF190" s="102">
        <f t="shared" si="149"/>
        <v>1</v>
      </c>
      <c r="AG190" s="102">
        <f t="shared" si="149"/>
        <v>1</v>
      </c>
      <c r="AH190" s="102">
        <f t="shared" si="149"/>
        <v>1</v>
      </c>
      <c r="AI190" s="102">
        <f t="shared" si="149"/>
        <v>1</v>
      </c>
      <c r="AJ190" s="102">
        <f t="shared" si="149"/>
        <v>1</v>
      </c>
      <c r="AK190" s="102">
        <f t="shared" si="149"/>
        <v>1</v>
      </c>
      <c r="AL190" s="102">
        <f t="shared" si="149"/>
        <v>1</v>
      </c>
      <c r="AM190" s="102">
        <f t="shared" si="149"/>
        <v>1</v>
      </c>
      <c r="AN190" s="102"/>
      <c r="AO190" s="102"/>
      <c r="AP190" s="102"/>
      <c r="AQ190" s="102"/>
      <c r="AR190" s="102"/>
      <c r="AS190" s="102"/>
      <c r="AT190" s="102"/>
      <c r="AU190" s="102"/>
      <c r="AV190" s="102"/>
      <c r="AW190" s="102"/>
      <c r="AX190" s="102"/>
      <c r="AY190" s="102"/>
      <c r="AZ190" s="102"/>
      <c r="BA190" s="102"/>
      <c r="BB190" s="102"/>
      <c r="BC190" s="102"/>
      <c r="BD190" s="102"/>
      <c r="BE190" s="95"/>
      <c r="BF190" s="95"/>
      <c r="BG190" s="95"/>
      <c r="BH190" s="95"/>
    </row>
    <row r="191" spans="1:60" x14ac:dyDescent="0.5">
      <c r="A191" s="23"/>
      <c r="B191" s="23"/>
      <c r="C191" s="93" t="s">
        <v>89</v>
      </c>
      <c r="D191" s="93"/>
      <c r="E191" s="93"/>
      <c r="F191" s="101"/>
      <c r="G191" s="93"/>
      <c r="H191" s="94"/>
      <c r="I191" s="94"/>
      <c r="J191" s="102">
        <f>IF(SUM($J190:J190)=1,1,0)+I191</f>
        <v>1</v>
      </c>
      <c r="K191" s="102">
        <f>IF(SUM($J190:K190)=1,1,0)+J191</f>
        <v>1</v>
      </c>
      <c r="L191" s="102">
        <f>IF(SUM($J190:L190)=1,1,0)+K191</f>
        <v>1</v>
      </c>
      <c r="M191" s="102">
        <f>IF(SUM($J190:M190)=1,1,0)+L191</f>
        <v>1</v>
      </c>
      <c r="N191" s="102">
        <f>IF(SUM($J190:N190)=1,1,0)+M191</f>
        <v>1</v>
      </c>
      <c r="O191" s="102">
        <f>IF(SUM($J190:O190)=1,1,0)+N191</f>
        <v>1</v>
      </c>
      <c r="P191" s="102">
        <f>IF(SUM($J190:P190)=1,1,0)+O191</f>
        <v>1</v>
      </c>
      <c r="Q191" s="102">
        <f>IF(SUM($J190:Q190)=1,1,0)+P191</f>
        <v>1</v>
      </c>
      <c r="R191" s="102">
        <f>IF(SUM($J190:R190)=1,1,0)+Q191</f>
        <v>1</v>
      </c>
      <c r="S191" s="102">
        <f>IF(SUM($J190:S190)=1,1,0)+R191</f>
        <v>1</v>
      </c>
      <c r="T191" s="102">
        <f>IF(SUM($J190:T190)=1,1,0)+S191</f>
        <v>1</v>
      </c>
      <c r="U191" s="102">
        <f>IF(SUM($J190:U190)=1,1,0)+T191</f>
        <v>1</v>
      </c>
      <c r="V191" s="102">
        <f>IF(SUM($J190:V190)=1,1,0)+U191</f>
        <v>1</v>
      </c>
      <c r="W191" s="102">
        <f>IF(SUM($J190:W190)=1,1,0)+V191</f>
        <v>1</v>
      </c>
      <c r="X191" s="102">
        <f>IF(SUM($J190:X190)=1,1,0)+W191</f>
        <v>1</v>
      </c>
      <c r="Y191" s="102">
        <f>IF(SUM($J190:Y190)=1,1,0)+X191</f>
        <v>1</v>
      </c>
      <c r="Z191" s="102">
        <f>IF(SUM($J190:Z190)=1,1,0)+Y191</f>
        <v>1</v>
      </c>
      <c r="AA191" s="102">
        <f>IF(SUM($J190:AA190)=1,1,0)+Z191</f>
        <v>1</v>
      </c>
      <c r="AB191" s="102">
        <f>IF(SUM($J190:AB190)=1,1,0)+AA191</f>
        <v>1</v>
      </c>
      <c r="AC191" s="102">
        <f>IF(SUM($J190:AC190)=1,1,0)+AB191</f>
        <v>1</v>
      </c>
      <c r="AD191" s="102">
        <f>IF(SUM($J190:AD190)=1,1,0)+AC191</f>
        <v>1</v>
      </c>
      <c r="AE191" s="102">
        <f>IF(SUM($J190:AE190)=1,1,0)+AD191</f>
        <v>1</v>
      </c>
      <c r="AF191" s="102">
        <f>IF(SUM($J190:AF190)=1,1,0)+AE191</f>
        <v>1</v>
      </c>
      <c r="AG191" s="102">
        <f>IF(SUM($J190:AG190)=1,1,0)+AF191</f>
        <v>1</v>
      </c>
      <c r="AH191" s="102">
        <f>IF(SUM($J190:AH190)=1,1,0)+AG191</f>
        <v>1</v>
      </c>
      <c r="AI191" s="102">
        <f>IF(SUM($J190:AI190)=1,1,0)+AH191</f>
        <v>1</v>
      </c>
      <c r="AJ191" s="102">
        <f>IF(SUM($J190:AJ190)=1,1,0)+AI191</f>
        <v>1</v>
      </c>
      <c r="AK191" s="102">
        <f>IF(SUM($J190:AK190)=1,1,0)+AJ191</f>
        <v>1</v>
      </c>
      <c r="AL191" s="102">
        <f>IF(SUM($J190:AL190)=1,1,0)+AK191</f>
        <v>1</v>
      </c>
      <c r="AM191" s="102">
        <f>IF(SUM($J190:AM190)=1,1,0)+AL191</f>
        <v>1</v>
      </c>
      <c r="AN191" s="102"/>
      <c r="AO191" s="102"/>
      <c r="AP191" s="102"/>
      <c r="AQ191" s="102"/>
      <c r="AR191" s="102"/>
      <c r="AS191" s="102"/>
      <c r="AT191" s="102"/>
      <c r="AU191" s="102"/>
      <c r="AV191" s="102"/>
      <c r="AW191" s="102"/>
      <c r="AX191" s="102"/>
      <c r="AY191" s="102"/>
      <c r="AZ191" s="102"/>
      <c r="BA191" s="102"/>
      <c r="BB191" s="102"/>
      <c r="BC191" s="102"/>
      <c r="BD191" s="102"/>
      <c r="BE191" s="95"/>
      <c r="BF191" s="95"/>
      <c r="BG191" s="95"/>
      <c r="BH191" s="95"/>
    </row>
    <row r="192" spans="1:60" ht="15.4" customHeight="1" x14ac:dyDescent="0.5">
      <c r="A192" s="23"/>
      <c r="B192" s="23"/>
      <c r="C192" s="93" t="s">
        <v>90</v>
      </c>
      <c r="D192" s="94"/>
      <c r="E192" s="94"/>
      <c r="F192" s="99"/>
      <c r="G192" s="94"/>
      <c r="H192" s="94"/>
      <c r="I192" s="94"/>
      <c r="J192" s="100">
        <f>SUM($J187:J187)</f>
        <v>1</v>
      </c>
      <c r="K192" s="100">
        <f>SUM($J187:K187)</f>
        <v>2</v>
      </c>
      <c r="L192" s="100">
        <f>SUM($J187:L187)</f>
        <v>3</v>
      </c>
      <c r="M192" s="100">
        <f>SUM($J187:M187)</f>
        <v>4</v>
      </c>
      <c r="N192" s="100">
        <f>SUM($J187:N187)</f>
        <v>5</v>
      </c>
      <c r="O192" s="100">
        <f>SUM($J187:O187)</f>
        <v>6</v>
      </c>
      <c r="P192" s="100">
        <f>SUM($J187:P187)</f>
        <v>7</v>
      </c>
      <c r="Q192" s="100">
        <f>SUM($J187:Q187)</f>
        <v>8</v>
      </c>
      <c r="R192" s="100">
        <f>SUM($J187:R187)</f>
        <v>9</v>
      </c>
      <c r="S192" s="100">
        <f>SUM($J187:S187)</f>
        <v>10</v>
      </c>
      <c r="T192" s="100">
        <f>SUM($J187:T187)</f>
        <v>11</v>
      </c>
      <c r="U192" s="100">
        <f>SUM($J187:U187)</f>
        <v>12</v>
      </c>
      <c r="V192" s="100">
        <f>SUM($J187:V187)</f>
        <v>13</v>
      </c>
      <c r="W192" s="100">
        <f>SUM($J187:W187)</f>
        <v>14</v>
      </c>
      <c r="X192" s="100">
        <f>SUM($J187:X187)</f>
        <v>15</v>
      </c>
      <c r="Y192" s="100">
        <f>SUM($J187:Y187)</f>
        <v>16</v>
      </c>
      <c r="Z192" s="100">
        <f>SUM($J187:Z187)</f>
        <v>17</v>
      </c>
      <c r="AA192" s="100">
        <f>SUM($J187:AA187)</f>
        <v>18</v>
      </c>
      <c r="AB192" s="100">
        <f>SUM($J187:AB187)</f>
        <v>19</v>
      </c>
      <c r="AC192" s="100">
        <f>SUM($J187:AC187)</f>
        <v>20</v>
      </c>
      <c r="AD192" s="100">
        <f>SUM($J187:AD187)</f>
        <v>21</v>
      </c>
      <c r="AE192" s="100">
        <f>SUM($J187:AE187)</f>
        <v>22</v>
      </c>
      <c r="AF192" s="100">
        <f>SUM($J187:AF187)</f>
        <v>23</v>
      </c>
      <c r="AG192" s="100">
        <f>SUM($J187:AG187)</f>
        <v>24</v>
      </c>
      <c r="AH192" s="100">
        <f>SUM($J187:AH187)</f>
        <v>25</v>
      </c>
      <c r="AI192" s="100">
        <f>SUM($J187:AI187)</f>
        <v>26</v>
      </c>
      <c r="AJ192" s="100">
        <f>SUM($J187:AJ187)</f>
        <v>27</v>
      </c>
      <c r="AK192" s="100">
        <f>SUM($J187:AK187)</f>
        <v>28</v>
      </c>
      <c r="AL192" s="100">
        <f>SUM($J187:AL187)</f>
        <v>29</v>
      </c>
      <c r="AM192" s="100">
        <f>SUM($J187:AM187)</f>
        <v>30</v>
      </c>
      <c r="AN192" s="100"/>
      <c r="AO192" s="100"/>
      <c r="AP192" s="100"/>
      <c r="AQ192" s="100"/>
      <c r="AR192" s="100"/>
      <c r="AS192" s="100"/>
      <c r="AT192" s="100"/>
      <c r="AU192" s="100"/>
      <c r="AV192" s="100"/>
      <c r="AW192" s="100"/>
      <c r="AX192" s="100"/>
      <c r="AY192" s="100"/>
      <c r="AZ192" s="100"/>
      <c r="BA192" s="100"/>
      <c r="BB192" s="100"/>
      <c r="BC192" s="100"/>
      <c r="BD192" s="100"/>
      <c r="BE192" s="100"/>
      <c r="BF192" s="100"/>
      <c r="BG192" s="100"/>
      <c r="BH192" s="100"/>
    </row>
    <row r="193" spans="1:52" x14ac:dyDescent="0.5">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row>
    <row r="194" spans="1:52" x14ac:dyDescent="0.5">
      <c r="A194" s="23"/>
      <c r="B194" s="23"/>
      <c r="C194" s="23" t="s">
        <v>83</v>
      </c>
      <c r="D194" s="23" t="s">
        <v>44</v>
      </c>
      <c r="E194" s="23"/>
      <c r="G194" s="23"/>
      <c r="H194" s="139">
        <f>J194+NPV(discountrate,K194:AK194)</f>
        <v>0</v>
      </c>
      <c r="I194" s="23"/>
      <c r="J194" s="139">
        <f t="shared" ref="J194:AM194" si="150">INDEX(asset2volumes,MATCH($C194,volumesnames,0),MATCH(J$7,years,0))</f>
        <v>0</v>
      </c>
      <c r="K194" s="139">
        <f t="shared" si="150"/>
        <v>0</v>
      </c>
      <c r="L194" s="139">
        <f t="shared" si="150"/>
        <v>0</v>
      </c>
      <c r="M194" s="139">
        <f t="shared" si="150"/>
        <v>0</v>
      </c>
      <c r="N194" s="139">
        <f t="shared" si="150"/>
        <v>0</v>
      </c>
      <c r="O194" s="139">
        <f t="shared" si="150"/>
        <v>0</v>
      </c>
      <c r="P194" s="139">
        <f t="shared" si="150"/>
        <v>0</v>
      </c>
      <c r="Q194" s="139">
        <f t="shared" si="150"/>
        <v>0</v>
      </c>
      <c r="R194" s="139">
        <f t="shared" si="150"/>
        <v>0</v>
      </c>
      <c r="S194" s="139">
        <f t="shared" si="150"/>
        <v>0</v>
      </c>
      <c r="T194" s="139">
        <f t="shared" si="150"/>
        <v>0</v>
      </c>
      <c r="U194" s="139">
        <f t="shared" si="150"/>
        <v>0</v>
      </c>
      <c r="V194" s="139">
        <f t="shared" si="150"/>
        <v>0</v>
      </c>
      <c r="W194" s="139">
        <f t="shared" si="150"/>
        <v>0</v>
      </c>
      <c r="X194" s="139">
        <f t="shared" si="150"/>
        <v>0</v>
      </c>
      <c r="Y194" s="139">
        <f t="shared" si="150"/>
        <v>0</v>
      </c>
      <c r="Z194" s="139">
        <f t="shared" si="150"/>
        <v>0</v>
      </c>
      <c r="AA194" s="139">
        <f t="shared" si="150"/>
        <v>0</v>
      </c>
      <c r="AB194" s="139">
        <f t="shared" si="150"/>
        <v>0</v>
      </c>
      <c r="AC194" s="139">
        <f t="shared" si="150"/>
        <v>0</v>
      </c>
      <c r="AD194" s="139">
        <f t="shared" si="150"/>
        <v>0</v>
      </c>
      <c r="AE194" s="139">
        <f t="shared" si="150"/>
        <v>0</v>
      </c>
      <c r="AF194" s="139">
        <f t="shared" si="150"/>
        <v>0</v>
      </c>
      <c r="AG194" s="139">
        <f t="shared" si="150"/>
        <v>0</v>
      </c>
      <c r="AH194" s="139">
        <f t="shared" si="150"/>
        <v>0</v>
      </c>
      <c r="AI194" s="139">
        <f t="shared" si="150"/>
        <v>0</v>
      </c>
      <c r="AJ194" s="139">
        <f t="shared" si="150"/>
        <v>0</v>
      </c>
      <c r="AK194" s="139">
        <f t="shared" si="150"/>
        <v>0</v>
      </c>
      <c r="AL194" s="139">
        <f t="shared" si="150"/>
        <v>0</v>
      </c>
      <c r="AM194" s="139">
        <f t="shared" si="150"/>
        <v>0</v>
      </c>
      <c r="AN194" s="23"/>
      <c r="AO194" s="23"/>
      <c r="AP194" s="23"/>
      <c r="AQ194" s="23"/>
      <c r="AR194" s="23"/>
      <c r="AS194" s="23"/>
      <c r="AT194" s="23"/>
      <c r="AU194" s="23"/>
      <c r="AV194" s="23"/>
      <c r="AW194" s="23"/>
      <c r="AX194" s="23"/>
      <c r="AY194" s="23"/>
      <c r="AZ194" s="23"/>
    </row>
    <row r="195" spans="1:52" x14ac:dyDescent="0.5">
      <c r="A195" s="23"/>
      <c r="B195" s="23"/>
      <c r="C195" s="23" t="s">
        <v>91</v>
      </c>
      <c r="D195" s="23" t="s">
        <v>99</v>
      </c>
      <c r="E195" s="23"/>
      <c r="F195" s="99"/>
      <c r="G195" s="23"/>
      <c r="H195" s="23"/>
      <c r="I195" s="23"/>
      <c r="J195" s="139">
        <f>J204</f>
        <v>0</v>
      </c>
      <c r="K195" s="139">
        <f t="shared" ref="K195:AM195" si="151">K204</f>
        <v>0</v>
      </c>
      <c r="L195" s="139">
        <f t="shared" si="151"/>
        <v>0</v>
      </c>
      <c r="M195" s="139">
        <f t="shared" si="151"/>
        <v>0</v>
      </c>
      <c r="N195" s="139">
        <f t="shared" si="151"/>
        <v>0</v>
      </c>
      <c r="O195" s="139">
        <f t="shared" si="151"/>
        <v>0</v>
      </c>
      <c r="P195" s="139">
        <f t="shared" si="151"/>
        <v>0</v>
      </c>
      <c r="Q195" s="139">
        <f t="shared" si="151"/>
        <v>0</v>
      </c>
      <c r="R195" s="139">
        <f t="shared" si="151"/>
        <v>0</v>
      </c>
      <c r="S195" s="139">
        <f t="shared" si="151"/>
        <v>0</v>
      </c>
      <c r="T195" s="139">
        <f t="shared" si="151"/>
        <v>0</v>
      </c>
      <c r="U195" s="139">
        <f t="shared" si="151"/>
        <v>0</v>
      </c>
      <c r="V195" s="139">
        <f t="shared" si="151"/>
        <v>0</v>
      </c>
      <c r="W195" s="139">
        <f t="shared" si="151"/>
        <v>0</v>
      </c>
      <c r="X195" s="139">
        <f t="shared" si="151"/>
        <v>0</v>
      </c>
      <c r="Y195" s="139">
        <f t="shared" si="151"/>
        <v>0</v>
      </c>
      <c r="Z195" s="139">
        <f t="shared" si="151"/>
        <v>0</v>
      </c>
      <c r="AA195" s="139">
        <f t="shared" si="151"/>
        <v>0</v>
      </c>
      <c r="AB195" s="139">
        <f t="shared" si="151"/>
        <v>0</v>
      </c>
      <c r="AC195" s="139">
        <f t="shared" si="151"/>
        <v>0</v>
      </c>
      <c r="AD195" s="139">
        <f t="shared" si="151"/>
        <v>0</v>
      </c>
      <c r="AE195" s="139">
        <f t="shared" si="151"/>
        <v>0</v>
      </c>
      <c r="AF195" s="139">
        <f t="shared" si="151"/>
        <v>0</v>
      </c>
      <c r="AG195" s="139">
        <f t="shared" si="151"/>
        <v>0</v>
      </c>
      <c r="AH195" s="139">
        <f t="shared" si="151"/>
        <v>0</v>
      </c>
      <c r="AI195" s="139">
        <f t="shared" si="151"/>
        <v>0</v>
      </c>
      <c r="AJ195" s="139">
        <f t="shared" si="151"/>
        <v>0</v>
      </c>
      <c r="AK195" s="139">
        <f t="shared" si="151"/>
        <v>0</v>
      </c>
      <c r="AL195" s="139">
        <f t="shared" si="151"/>
        <v>0</v>
      </c>
      <c r="AM195" s="139">
        <f t="shared" si="151"/>
        <v>0</v>
      </c>
      <c r="AN195" s="23"/>
      <c r="AO195" s="23"/>
      <c r="AP195" s="23"/>
      <c r="AQ195" s="23"/>
      <c r="AR195" s="23"/>
      <c r="AS195" s="23"/>
      <c r="AT195" s="23"/>
      <c r="AU195" s="23"/>
      <c r="AV195" s="23"/>
      <c r="AW195" s="23"/>
      <c r="AX195" s="23"/>
      <c r="AY195" s="23"/>
      <c r="AZ195" s="23"/>
    </row>
    <row r="196" spans="1:52" x14ac:dyDescent="0.5">
      <c r="A196" s="23"/>
      <c r="B196" s="23"/>
      <c r="C196" s="23" t="s">
        <v>93</v>
      </c>
      <c r="D196" s="23" t="s">
        <v>94</v>
      </c>
      <c r="E196" s="23"/>
      <c r="F196" s="99" t="s">
        <v>95</v>
      </c>
      <c r="G196" s="23"/>
      <c r="H196" s="23"/>
      <c r="I196" s="23"/>
      <c r="J196" s="138" cm="1">
        <f t="array" ref="J196">IF(J191=0,0,INDEX(capex,MATCH($B122,assetnames,0),J191))</f>
        <v>0</v>
      </c>
      <c r="K196" s="138" cm="1">
        <f t="array" ref="K196">IF(K191=0,0,INDEX(capex,MATCH($B122,assetnames,0),K191))</f>
        <v>0</v>
      </c>
      <c r="L196" s="138" cm="1">
        <f t="array" ref="L196">IF(L191=0,0,INDEX(capex,MATCH($B122,assetnames,0),L191))</f>
        <v>0</v>
      </c>
      <c r="M196" s="138" cm="1">
        <f t="array" ref="M196">IF(M191=0,0,INDEX(capex,MATCH($B122,assetnames,0),M191))</f>
        <v>0</v>
      </c>
      <c r="N196" s="138" cm="1">
        <f t="array" ref="N196">IF(N191=0,0,INDEX(capex,MATCH($B122,assetnames,0),N191))</f>
        <v>0</v>
      </c>
      <c r="O196" s="138" cm="1">
        <f t="array" ref="O196">IF(O191=0,0,INDEX(capex,MATCH($B122,assetnames,0),O191))</f>
        <v>0</v>
      </c>
      <c r="P196" s="138" cm="1">
        <f t="array" ref="P196">IF(P191=0,0,INDEX(capex,MATCH($B122,assetnames,0),P191))</f>
        <v>0</v>
      </c>
      <c r="Q196" s="138" cm="1">
        <f t="array" ref="Q196">IF(Q191=0,0,INDEX(capex,MATCH($B122,assetnames,0),Q191))</f>
        <v>0</v>
      </c>
      <c r="R196" s="138" cm="1">
        <f t="array" ref="R196">IF(R191=0,0,INDEX(capex,MATCH($B122,assetnames,0),R191))</f>
        <v>0</v>
      </c>
      <c r="S196" s="138" cm="1">
        <f t="array" ref="S196">IF(S191=0,0,INDEX(capex,MATCH($B122,assetnames,0),S191))</f>
        <v>0</v>
      </c>
      <c r="T196" s="138" cm="1">
        <f t="array" ref="T196">IF(T191=0,0,INDEX(capex,MATCH($B122,assetnames,0),T191))</f>
        <v>0</v>
      </c>
      <c r="U196" s="138" cm="1">
        <f t="array" ref="U196">IF(U191=0,0,INDEX(capex,MATCH($B122,assetnames,0),U191))</f>
        <v>0</v>
      </c>
      <c r="V196" s="138" cm="1">
        <f t="array" ref="V196">IF(V191=0,0,INDEX(capex,MATCH($B122,assetnames,0),V191))</f>
        <v>0</v>
      </c>
      <c r="W196" s="138" cm="1">
        <f t="array" ref="W196">IF(W191=0,0,INDEX(capex,MATCH($B122,assetnames,0),W191))</f>
        <v>0</v>
      </c>
      <c r="X196" s="138" cm="1">
        <f t="array" ref="X196">IF(X191=0,0,INDEX(capex,MATCH($B122,assetnames,0),X191))</f>
        <v>0</v>
      </c>
      <c r="Y196" s="138" cm="1">
        <f t="array" ref="Y196">IF(Y191=0,0,INDEX(capex,MATCH($B122,assetnames,0),Y191))</f>
        <v>0</v>
      </c>
      <c r="Z196" s="138" cm="1">
        <f t="array" ref="Z196">IF(Z191=0,0,INDEX(capex,MATCH($B122,assetnames,0),Z191))</f>
        <v>0</v>
      </c>
      <c r="AA196" s="138" cm="1">
        <f t="array" ref="AA196">IF(AA191=0,0,INDEX(capex,MATCH($B122,assetnames,0),AA191))</f>
        <v>0</v>
      </c>
      <c r="AB196" s="138" cm="1">
        <f t="array" ref="AB196">IF(AB191=0,0,INDEX(capex,MATCH($B122,assetnames,0),AB191))</f>
        <v>0</v>
      </c>
      <c r="AC196" s="138" cm="1">
        <f t="array" ref="AC196">IF(AC191=0,0,INDEX(capex,MATCH($B122,assetnames,0),AC191))</f>
        <v>0</v>
      </c>
      <c r="AD196" s="138" cm="1">
        <f t="array" ref="AD196">IF(AD191=0,0,INDEX(capex,MATCH($B122,assetnames,0),AD191))</f>
        <v>0</v>
      </c>
      <c r="AE196" s="138" cm="1">
        <f t="array" ref="AE196">IF(AE191=0,0,INDEX(capex,MATCH($B122,assetnames,0),AE191))</f>
        <v>0</v>
      </c>
      <c r="AF196" s="138" cm="1">
        <f t="array" ref="AF196">IF(AF191=0,0,INDEX(capex,MATCH($B122,assetnames,0),AF191))</f>
        <v>0</v>
      </c>
      <c r="AG196" s="138" cm="1">
        <f t="array" ref="AG196">IF(AG191=0,0,INDEX(capex,MATCH($B122,assetnames,0),AG191))</f>
        <v>0</v>
      </c>
      <c r="AH196" s="138" cm="1">
        <f t="array" ref="AH196">IF(AH191=0,0,INDEX(capex,MATCH($B122,assetnames,0),AH191))</f>
        <v>0</v>
      </c>
      <c r="AI196" s="138" cm="1">
        <f t="array" ref="AI196">IF(AI191=0,0,INDEX(capex,MATCH($B122,assetnames,0),AI191))</f>
        <v>0</v>
      </c>
      <c r="AJ196" s="138" cm="1">
        <f t="array" ref="AJ196">IF(AJ191=0,0,INDEX(capex,MATCH($B122,assetnames,0),AJ191))</f>
        <v>0</v>
      </c>
      <c r="AK196" s="138" cm="1">
        <f t="array" ref="AK196">IF(AK191=0,0,INDEX(capex,MATCH($B122,assetnames,0),AK191))</f>
        <v>0</v>
      </c>
      <c r="AL196" s="138" cm="1">
        <f t="array" ref="AL196">IF(AL191=0,0,INDEX(capex,MATCH($B122,assetnames,0),AL191))</f>
        <v>0</v>
      </c>
      <c r="AM196" s="138" cm="1">
        <f t="array" ref="AM196">IF(AM191=0,0,INDEX(capex,MATCH($B122,assetnames,0),AM191))</f>
        <v>0</v>
      </c>
      <c r="AN196" s="23"/>
      <c r="AO196" s="23"/>
      <c r="AP196" s="23"/>
      <c r="AQ196" s="23"/>
      <c r="AR196" s="23"/>
      <c r="AS196" s="23"/>
      <c r="AT196" s="23"/>
      <c r="AU196" s="23"/>
      <c r="AV196" s="23"/>
      <c r="AW196" s="23"/>
      <c r="AX196" s="23"/>
      <c r="AY196" s="23"/>
      <c r="AZ196" s="23"/>
    </row>
    <row r="197" spans="1:52" x14ac:dyDescent="0.5">
      <c r="A197" s="23"/>
      <c r="B197" s="23"/>
      <c r="C197" s="23" t="s">
        <v>96</v>
      </c>
      <c r="D197" s="23" t="s">
        <v>94</v>
      </c>
      <c r="E197" s="23"/>
      <c r="F197" s="114" t="str">
        <f>IF(H198=0,"",INDEX($J$7:$AM$7,1,MATCH(1,$J190:$AM190,0)))</f>
        <v/>
      </c>
      <c r="G197" s="23"/>
      <c r="H197" s="23"/>
      <c r="I197" s="23"/>
      <c r="J197" s="138">
        <f t="shared" ref="J197:AM197" si="152">IF(J187=1,INDEX(opex,MATCH($B122,assetnames,0),J192),0)</f>
        <v>0</v>
      </c>
      <c r="K197" s="138">
        <f t="shared" si="152"/>
        <v>0</v>
      </c>
      <c r="L197" s="138">
        <f t="shared" si="152"/>
        <v>0</v>
      </c>
      <c r="M197" s="138">
        <f t="shared" si="152"/>
        <v>0</v>
      </c>
      <c r="N197" s="138">
        <f t="shared" si="152"/>
        <v>0</v>
      </c>
      <c r="O197" s="138">
        <f t="shared" si="152"/>
        <v>0</v>
      </c>
      <c r="P197" s="138">
        <f t="shared" si="152"/>
        <v>0</v>
      </c>
      <c r="Q197" s="138">
        <f t="shared" si="152"/>
        <v>0</v>
      </c>
      <c r="R197" s="138">
        <f t="shared" si="152"/>
        <v>0</v>
      </c>
      <c r="S197" s="138">
        <f t="shared" si="152"/>
        <v>0</v>
      </c>
      <c r="T197" s="138">
        <f t="shared" si="152"/>
        <v>0</v>
      </c>
      <c r="U197" s="138">
        <f t="shared" si="152"/>
        <v>0</v>
      </c>
      <c r="V197" s="138">
        <f t="shared" si="152"/>
        <v>0</v>
      </c>
      <c r="W197" s="138">
        <f t="shared" si="152"/>
        <v>0</v>
      </c>
      <c r="X197" s="138">
        <f t="shared" si="152"/>
        <v>0</v>
      </c>
      <c r="Y197" s="138">
        <f t="shared" si="152"/>
        <v>0</v>
      </c>
      <c r="Z197" s="138">
        <f t="shared" si="152"/>
        <v>0</v>
      </c>
      <c r="AA197" s="138">
        <f t="shared" si="152"/>
        <v>0</v>
      </c>
      <c r="AB197" s="138">
        <f t="shared" si="152"/>
        <v>0</v>
      </c>
      <c r="AC197" s="138">
        <f t="shared" si="152"/>
        <v>0</v>
      </c>
      <c r="AD197" s="138">
        <f t="shared" si="152"/>
        <v>0</v>
      </c>
      <c r="AE197" s="138">
        <f t="shared" si="152"/>
        <v>0</v>
      </c>
      <c r="AF197" s="138">
        <f t="shared" si="152"/>
        <v>0</v>
      </c>
      <c r="AG197" s="138">
        <f t="shared" si="152"/>
        <v>0</v>
      </c>
      <c r="AH197" s="138">
        <f t="shared" si="152"/>
        <v>0</v>
      </c>
      <c r="AI197" s="138">
        <f t="shared" si="152"/>
        <v>0</v>
      </c>
      <c r="AJ197" s="138">
        <f t="shared" si="152"/>
        <v>0</v>
      </c>
      <c r="AK197" s="138">
        <f t="shared" si="152"/>
        <v>0</v>
      </c>
      <c r="AL197" s="138">
        <f t="shared" si="152"/>
        <v>0</v>
      </c>
      <c r="AM197" s="138">
        <f t="shared" si="152"/>
        <v>0</v>
      </c>
      <c r="AN197" s="23"/>
      <c r="AO197" s="23"/>
      <c r="AP197" s="23"/>
      <c r="AQ197" s="23"/>
      <c r="AR197" s="23"/>
      <c r="AS197" s="23"/>
      <c r="AT197" s="23"/>
      <c r="AU197" s="23"/>
      <c r="AV197" s="23"/>
      <c r="AW197" s="23"/>
      <c r="AX197" s="23"/>
      <c r="AY197" s="23"/>
      <c r="AZ197" s="23"/>
    </row>
    <row r="198" spans="1:52" s="96" customFormat="1" x14ac:dyDescent="0.5">
      <c r="A198" s="24"/>
      <c r="B198" s="24"/>
      <c r="C198" s="24" t="s">
        <v>97</v>
      </c>
      <c r="D198" s="24" t="s">
        <v>94</v>
      </c>
      <c r="E198" s="24"/>
      <c r="F198" s="24"/>
      <c r="G198" s="24"/>
      <c r="H198" s="140">
        <f>J198+NPV(discountrate,K198:AK198)</f>
        <v>0</v>
      </c>
      <c r="I198" s="24"/>
      <c r="J198" s="140">
        <f>SUM(J195:J197)</f>
        <v>0</v>
      </c>
      <c r="K198" s="140">
        <f t="shared" ref="K198:AM198" si="153">SUM(K195:K197)</f>
        <v>0</v>
      </c>
      <c r="L198" s="140">
        <f t="shared" si="153"/>
        <v>0</v>
      </c>
      <c r="M198" s="140">
        <f t="shared" si="153"/>
        <v>0</v>
      </c>
      <c r="N198" s="140">
        <f t="shared" si="153"/>
        <v>0</v>
      </c>
      <c r="O198" s="140">
        <f t="shared" si="153"/>
        <v>0</v>
      </c>
      <c r="P198" s="140">
        <f t="shared" si="153"/>
        <v>0</v>
      </c>
      <c r="Q198" s="140">
        <f t="shared" si="153"/>
        <v>0</v>
      </c>
      <c r="R198" s="140">
        <f t="shared" si="153"/>
        <v>0</v>
      </c>
      <c r="S198" s="140">
        <f t="shared" si="153"/>
        <v>0</v>
      </c>
      <c r="T198" s="140">
        <f t="shared" si="153"/>
        <v>0</v>
      </c>
      <c r="U198" s="140">
        <f t="shared" si="153"/>
        <v>0</v>
      </c>
      <c r="V198" s="140">
        <f t="shared" si="153"/>
        <v>0</v>
      </c>
      <c r="W198" s="140">
        <f t="shared" si="153"/>
        <v>0</v>
      </c>
      <c r="X198" s="140">
        <f t="shared" si="153"/>
        <v>0</v>
      </c>
      <c r="Y198" s="140">
        <f t="shared" si="153"/>
        <v>0</v>
      </c>
      <c r="Z198" s="140">
        <f t="shared" si="153"/>
        <v>0</v>
      </c>
      <c r="AA198" s="140">
        <f t="shared" si="153"/>
        <v>0</v>
      </c>
      <c r="AB198" s="140">
        <f t="shared" si="153"/>
        <v>0</v>
      </c>
      <c r="AC198" s="140">
        <f t="shared" si="153"/>
        <v>0</v>
      </c>
      <c r="AD198" s="140">
        <f t="shared" si="153"/>
        <v>0</v>
      </c>
      <c r="AE198" s="140">
        <f t="shared" si="153"/>
        <v>0</v>
      </c>
      <c r="AF198" s="140">
        <f t="shared" si="153"/>
        <v>0</v>
      </c>
      <c r="AG198" s="140">
        <f t="shared" si="153"/>
        <v>0</v>
      </c>
      <c r="AH198" s="140">
        <f t="shared" si="153"/>
        <v>0</v>
      </c>
      <c r="AI198" s="140">
        <f t="shared" si="153"/>
        <v>0</v>
      </c>
      <c r="AJ198" s="140">
        <f t="shared" si="153"/>
        <v>0</v>
      </c>
      <c r="AK198" s="140">
        <f t="shared" si="153"/>
        <v>0</v>
      </c>
      <c r="AL198" s="140">
        <f t="shared" si="153"/>
        <v>0</v>
      </c>
      <c r="AM198" s="140">
        <f t="shared" si="153"/>
        <v>0</v>
      </c>
      <c r="AN198" s="24"/>
      <c r="AO198" s="24"/>
      <c r="AP198" s="24"/>
      <c r="AQ198" s="24"/>
      <c r="AR198" s="24"/>
      <c r="AS198" s="24"/>
      <c r="AT198" s="24"/>
      <c r="AU198" s="24"/>
      <c r="AV198" s="24"/>
      <c r="AW198" s="24"/>
      <c r="AX198" s="24"/>
      <c r="AY198" s="24"/>
      <c r="AZ198" s="24"/>
    </row>
    <row r="199" spans="1:52" s="96" customFormat="1" x14ac:dyDescent="0.5">
      <c r="A199" s="24"/>
      <c r="B199" s="24"/>
      <c r="C199" s="24"/>
      <c r="D199" s="24"/>
      <c r="E199" s="24"/>
      <c r="F199" s="24"/>
      <c r="G199" s="24"/>
      <c r="H199" s="136"/>
      <c r="I199" s="24"/>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24"/>
      <c r="AO199" s="24"/>
      <c r="AP199" s="24"/>
      <c r="AQ199" s="24"/>
      <c r="AR199" s="24"/>
      <c r="AS199" s="24"/>
      <c r="AT199" s="24"/>
      <c r="AU199" s="24"/>
      <c r="AV199" s="24"/>
      <c r="AW199" s="24"/>
      <c r="AX199" s="24"/>
      <c r="AY199" s="24"/>
      <c r="AZ199" s="24"/>
    </row>
    <row r="200" spans="1:52" s="96" customFormat="1" x14ac:dyDescent="0.5">
      <c r="A200" s="24"/>
      <c r="B200" s="24"/>
      <c r="C200" s="24" t="s">
        <v>91</v>
      </c>
      <c r="D200" s="24"/>
      <c r="E200" s="24"/>
      <c r="F200" s="24"/>
      <c r="G200" s="24"/>
      <c r="H200" s="134"/>
      <c r="I200" s="24"/>
      <c r="J200" s="134"/>
      <c r="K200" s="134"/>
      <c r="L200" s="134"/>
      <c r="M200" s="134"/>
      <c r="N200" s="134"/>
      <c r="O200" s="134"/>
      <c r="P200" s="134"/>
      <c r="Q200" s="134"/>
      <c r="R200" s="134"/>
      <c r="S200" s="134"/>
      <c r="T200" s="134"/>
      <c r="U200" s="134"/>
      <c r="V200" s="134"/>
      <c r="W200" s="134"/>
      <c r="X200" s="134"/>
      <c r="Y200" s="134"/>
      <c r="Z200" s="134"/>
      <c r="AA200" s="134"/>
      <c r="AB200" s="134"/>
      <c r="AC200" s="134"/>
      <c r="AD200" s="134"/>
      <c r="AE200" s="134"/>
      <c r="AF200" s="134"/>
      <c r="AG200" s="134"/>
      <c r="AH200" s="134"/>
      <c r="AI200" s="134"/>
      <c r="AJ200" s="134"/>
      <c r="AK200" s="134"/>
      <c r="AL200" s="134"/>
      <c r="AM200" s="134"/>
      <c r="AN200" s="24"/>
      <c r="AO200" s="24"/>
      <c r="AP200" s="24"/>
      <c r="AQ200" s="24"/>
      <c r="AR200" s="24"/>
      <c r="AS200" s="24"/>
      <c r="AT200" s="24"/>
      <c r="AU200" s="24"/>
      <c r="AV200" s="24"/>
      <c r="AW200" s="24"/>
      <c r="AX200" s="24"/>
      <c r="AY200" s="24"/>
      <c r="AZ200" s="24"/>
    </row>
    <row r="201" spans="1:52" s="96" customFormat="1" x14ac:dyDescent="0.5">
      <c r="A201" s="24"/>
      <c r="B201" s="24"/>
      <c r="C201" s="24"/>
      <c r="D201" s="24"/>
      <c r="E201" s="24"/>
      <c r="F201" s="24"/>
      <c r="G201" s="24"/>
      <c r="H201" s="134"/>
      <c r="I201" s="24"/>
      <c r="J201" s="134"/>
      <c r="K201" s="134"/>
      <c r="L201" s="134"/>
      <c r="M201" s="134"/>
      <c r="N201" s="134"/>
      <c r="O201" s="134"/>
      <c r="P201" s="134"/>
      <c r="Q201" s="134"/>
      <c r="R201" s="134"/>
      <c r="S201" s="134"/>
      <c r="T201" s="134"/>
      <c r="U201" s="134"/>
      <c r="V201" s="134"/>
      <c r="W201" s="134"/>
      <c r="X201" s="134"/>
      <c r="Y201" s="134"/>
      <c r="Z201" s="134"/>
      <c r="AA201" s="134"/>
      <c r="AB201" s="134"/>
      <c r="AC201" s="134"/>
      <c r="AD201" s="134"/>
      <c r="AE201" s="134"/>
      <c r="AF201" s="134"/>
      <c r="AG201" s="134"/>
      <c r="AH201" s="134"/>
      <c r="AI201" s="134"/>
      <c r="AJ201" s="134"/>
      <c r="AK201" s="134"/>
      <c r="AL201" s="134"/>
      <c r="AM201" s="134"/>
      <c r="AN201" s="24"/>
      <c r="AO201" s="24"/>
      <c r="AP201" s="24"/>
      <c r="AQ201" s="24"/>
      <c r="AR201" s="24"/>
      <c r="AS201" s="24"/>
      <c r="AT201" s="24"/>
      <c r="AU201" s="24"/>
      <c r="AV201" s="24"/>
      <c r="AW201" s="24"/>
      <c r="AX201" s="24"/>
      <c r="AY201" s="24"/>
      <c r="AZ201" s="24"/>
    </row>
    <row r="202" spans="1:52" x14ac:dyDescent="0.5">
      <c r="A202" s="23"/>
      <c r="B202" s="23"/>
      <c r="C202" s="23" t="s">
        <v>83</v>
      </c>
      <c r="D202" s="23" t="s">
        <v>40</v>
      </c>
      <c r="E202" s="23"/>
      <c r="F202" s="23"/>
      <c r="G202" s="23"/>
      <c r="H202" s="134"/>
      <c r="I202" s="23"/>
      <c r="J202" s="139">
        <f t="shared" ref="J202:AM202" si="154">INDEX(asset2volumes,MATCH($C202,volumesnames,0),MATCH(J$7,years,0))</f>
        <v>0</v>
      </c>
      <c r="K202" s="139">
        <f t="shared" si="154"/>
        <v>0</v>
      </c>
      <c r="L202" s="139">
        <f t="shared" si="154"/>
        <v>0</v>
      </c>
      <c r="M202" s="139">
        <f t="shared" si="154"/>
        <v>0</v>
      </c>
      <c r="N202" s="139">
        <f t="shared" si="154"/>
        <v>0</v>
      </c>
      <c r="O202" s="139">
        <f t="shared" si="154"/>
        <v>0</v>
      </c>
      <c r="P202" s="139">
        <f t="shared" si="154"/>
        <v>0</v>
      </c>
      <c r="Q202" s="139">
        <f t="shared" si="154"/>
        <v>0</v>
      </c>
      <c r="R202" s="139">
        <f t="shared" si="154"/>
        <v>0</v>
      </c>
      <c r="S202" s="139">
        <f t="shared" si="154"/>
        <v>0</v>
      </c>
      <c r="T202" s="139">
        <f t="shared" si="154"/>
        <v>0</v>
      </c>
      <c r="U202" s="139">
        <f t="shared" si="154"/>
        <v>0</v>
      </c>
      <c r="V202" s="139">
        <f t="shared" si="154"/>
        <v>0</v>
      </c>
      <c r="W202" s="139">
        <f t="shared" si="154"/>
        <v>0</v>
      </c>
      <c r="X202" s="139">
        <f t="shared" si="154"/>
        <v>0</v>
      </c>
      <c r="Y202" s="139">
        <f t="shared" si="154"/>
        <v>0</v>
      </c>
      <c r="Z202" s="139">
        <f t="shared" si="154"/>
        <v>0</v>
      </c>
      <c r="AA202" s="139">
        <f t="shared" si="154"/>
        <v>0</v>
      </c>
      <c r="AB202" s="139">
        <f t="shared" si="154"/>
        <v>0</v>
      </c>
      <c r="AC202" s="139">
        <f t="shared" si="154"/>
        <v>0</v>
      </c>
      <c r="AD202" s="139">
        <f t="shared" si="154"/>
        <v>0</v>
      </c>
      <c r="AE202" s="139">
        <f t="shared" si="154"/>
        <v>0</v>
      </c>
      <c r="AF202" s="139">
        <f t="shared" si="154"/>
        <v>0</v>
      </c>
      <c r="AG202" s="139">
        <f t="shared" si="154"/>
        <v>0</v>
      </c>
      <c r="AH202" s="139">
        <f t="shared" si="154"/>
        <v>0</v>
      </c>
      <c r="AI202" s="139">
        <f t="shared" si="154"/>
        <v>0</v>
      </c>
      <c r="AJ202" s="139">
        <f t="shared" si="154"/>
        <v>0</v>
      </c>
      <c r="AK202" s="139">
        <f t="shared" si="154"/>
        <v>0</v>
      </c>
      <c r="AL202" s="139">
        <f t="shared" si="154"/>
        <v>0</v>
      </c>
      <c r="AM202" s="139">
        <f t="shared" si="154"/>
        <v>0</v>
      </c>
      <c r="AN202" s="23"/>
      <c r="AO202" s="23"/>
      <c r="AP202" s="23"/>
      <c r="AQ202" s="23"/>
      <c r="AR202" s="23"/>
      <c r="AS202" s="23"/>
      <c r="AT202" s="23"/>
      <c r="AU202" s="23"/>
      <c r="AV202" s="23"/>
      <c r="AW202" s="23"/>
      <c r="AX202" s="23"/>
      <c r="AY202" s="23"/>
      <c r="AZ202" s="23"/>
    </row>
    <row r="203" spans="1:52" x14ac:dyDescent="0.5">
      <c r="A203" s="23"/>
      <c r="B203" s="23"/>
      <c r="C203" s="23" t="s">
        <v>98</v>
      </c>
      <c r="D203" s="23" t="s">
        <v>99</v>
      </c>
      <c r="E203" s="23"/>
      <c r="F203" s="23"/>
      <c r="G203" s="23"/>
      <c r="H203" s="134"/>
      <c r="I203" s="23"/>
      <c r="J203" s="139">
        <f t="shared" ref="J203:AM203" si="155">INDEX(asset2existingcost,MATCH(J$7,years,0))</f>
        <v>0</v>
      </c>
      <c r="K203" s="139">
        <f t="shared" si="155"/>
        <v>0</v>
      </c>
      <c r="L203" s="139">
        <f t="shared" si="155"/>
        <v>0</v>
      </c>
      <c r="M203" s="139">
        <f>INDEX(asset2existingcost,MATCH(M$7,years,0))</f>
        <v>0</v>
      </c>
      <c r="N203" s="139">
        <f t="shared" si="155"/>
        <v>0</v>
      </c>
      <c r="O203" s="139">
        <f t="shared" si="155"/>
        <v>0</v>
      </c>
      <c r="P203" s="139">
        <f t="shared" si="155"/>
        <v>0</v>
      </c>
      <c r="Q203" s="139">
        <f t="shared" si="155"/>
        <v>0</v>
      </c>
      <c r="R203" s="139">
        <f t="shared" si="155"/>
        <v>0</v>
      </c>
      <c r="S203" s="139">
        <f t="shared" si="155"/>
        <v>0</v>
      </c>
      <c r="T203" s="139">
        <f t="shared" si="155"/>
        <v>0</v>
      </c>
      <c r="U203" s="139">
        <f t="shared" si="155"/>
        <v>0</v>
      </c>
      <c r="V203" s="139">
        <f t="shared" si="155"/>
        <v>0</v>
      </c>
      <c r="W203" s="139">
        <f t="shared" si="155"/>
        <v>0</v>
      </c>
      <c r="X203" s="139">
        <f t="shared" si="155"/>
        <v>0</v>
      </c>
      <c r="Y203" s="139">
        <f t="shared" si="155"/>
        <v>0</v>
      </c>
      <c r="Z203" s="139">
        <f t="shared" si="155"/>
        <v>0</v>
      </c>
      <c r="AA203" s="139">
        <f t="shared" si="155"/>
        <v>0</v>
      </c>
      <c r="AB203" s="139">
        <f t="shared" si="155"/>
        <v>0</v>
      </c>
      <c r="AC203" s="139">
        <f t="shared" si="155"/>
        <v>0</v>
      </c>
      <c r="AD203" s="139">
        <f t="shared" si="155"/>
        <v>0</v>
      </c>
      <c r="AE203" s="139">
        <f t="shared" si="155"/>
        <v>0</v>
      </c>
      <c r="AF203" s="139">
        <f t="shared" si="155"/>
        <v>0</v>
      </c>
      <c r="AG203" s="139">
        <f t="shared" si="155"/>
        <v>0</v>
      </c>
      <c r="AH203" s="139">
        <f t="shared" si="155"/>
        <v>0</v>
      </c>
      <c r="AI203" s="139">
        <f t="shared" si="155"/>
        <v>0</v>
      </c>
      <c r="AJ203" s="139">
        <f t="shared" si="155"/>
        <v>0</v>
      </c>
      <c r="AK203" s="139">
        <f t="shared" si="155"/>
        <v>0</v>
      </c>
      <c r="AL203" s="139">
        <f t="shared" si="155"/>
        <v>0</v>
      </c>
      <c r="AM203" s="139">
        <f t="shared" si="155"/>
        <v>0</v>
      </c>
      <c r="AN203" s="23"/>
      <c r="AO203" s="23"/>
      <c r="AP203" s="23"/>
      <c r="AQ203" s="23"/>
      <c r="AR203" s="23"/>
      <c r="AS203" s="23"/>
      <c r="AT203" s="23"/>
      <c r="AU203" s="23"/>
      <c r="AV203" s="23"/>
      <c r="AW203" s="23"/>
      <c r="AX203" s="23"/>
      <c r="AY203" s="23"/>
      <c r="AZ203" s="23"/>
    </row>
    <row r="204" spans="1:52" s="96" customFormat="1" x14ac:dyDescent="0.5">
      <c r="A204" s="24"/>
      <c r="B204" s="24"/>
      <c r="C204" s="24" t="s">
        <v>100</v>
      </c>
      <c r="D204" s="24" t="s">
        <v>99</v>
      </c>
      <c r="E204" s="24"/>
      <c r="F204" s="24"/>
      <c r="G204" s="24"/>
      <c r="H204" s="139">
        <f>J204+NPV(discountrate,K204:AM204)</f>
        <v>0</v>
      </c>
      <c r="I204" s="24"/>
      <c r="J204" s="139">
        <f>J202*J203</f>
        <v>0</v>
      </c>
      <c r="K204" s="139">
        <f t="shared" ref="K204:AM204" si="156">K202*K203</f>
        <v>0</v>
      </c>
      <c r="L204" s="139">
        <f t="shared" si="156"/>
        <v>0</v>
      </c>
      <c r="M204" s="139">
        <f>M202*M203</f>
        <v>0</v>
      </c>
      <c r="N204" s="139">
        <f t="shared" si="156"/>
        <v>0</v>
      </c>
      <c r="O204" s="139">
        <f t="shared" si="156"/>
        <v>0</v>
      </c>
      <c r="P204" s="139">
        <f t="shared" si="156"/>
        <v>0</v>
      </c>
      <c r="Q204" s="139">
        <f t="shared" si="156"/>
        <v>0</v>
      </c>
      <c r="R204" s="139">
        <f t="shared" si="156"/>
        <v>0</v>
      </c>
      <c r="S204" s="139">
        <f t="shared" si="156"/>
        <v>0</v>
      </c>
      <c r="T204" s="139">
        <f t="shared" si="156"/>
        <v>0</v>
      </c>
      <c r="U204" s="139">
        <f t="shared" si="156"/>
        <v>0</v>
      </c>
      <c r="V204" s="139">
        <f t="shared" si="156"/>
        <v>0</v>
      </c>
      <c r="W204" s="139">
        <f t="shared" si="156"/>
        <v>0</v>
      </c>
      <c r="X204" s="139">
        <f t="shared" si="156"/>
        <v>0</v>
      </c>
      <c r="Y204" s="139">
        <f t="shared" si="156"/>
        <v>0</v>
      </c>
      <c r="Z204" s="139">
        <f t="shared" si="156"/>
        <v>0</v>
      </c>
      <c r="AA204" s="139">
        <f t="shared" si="156"/>
        <v>0</v>
      </c>
      <c r="AB204" s="139">
        <f t="shared" si="156"/>
        <v>0</v>
      </c>
      <c r="AC204" s="139">
        <f t="shared" si="156"/>
        <v>0</v>
      </c>
      <c r="AD204" s="139">
        <f t="shared" si="156"/>
        <v>0</v>
      </c>
      <c r="AE204" s="139">
        <f t="shared" si="156"/>
        <v>0</v>
      </c>
      <c r="AF204" s="139">
        <f t="shared" si="156"/>
        <v>0</v>
      </c>
      <c r="AG204" s="139">
        <f t="shared" si="156"/>
        <v>0</v>
      </c>
      <c r="AH204" s="139">
        <f t="shared" si="156"/>
        <v>0</v>
      </c>
      <c r="AI204" s="139">
        <f t="shared" si="156"/>
        <v>0</v>
      </c>
      <c r="AJ204" s="139">
        <f t="shared" si="156"/>
        <v>0</v>
      </c>
      <c r="AK204" s="139">
        <f t="shared" si="156"/>
        <v>0</v>
      </c>
      <c r="AL204" s="139">
        <f t="shared" si="156"/>
        <v>0</v>
      </c>
      <c r="AM204" s="139">
        <f t="shared" si="156"/>
        <v>0</v>
      </c>
      <c r="AN204" s="24"/>
      <c r="AO204" s="24"/>
      <c r="AP204" s="24"/>
      <c r="AQ204" s="24"/>
      <c r="AR204" s="24"/>
      <c r="AS204" s="24"/>
      <c r="AT204" s="24"/>
      <c r="AU204" s="24"/>
      <c r="AV204" s="24"/>
      <c r="AW204" s="24"/>
      <c r="AX204" s="24"/>
      <c r="AY204" s="24"/>
      <c r="AZ204" s="24"/>
    </row>
    <row r="205" spans="1:52" x14ac:dyDescent="0.5">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row>
    <row r="206" spans="1:52" x14ac:dyDescent="0.5">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row>
    <row r="207" spans="1:52" ht="19.5" x14ac:dyDescent="0.55000000000000004">
      <c r="A207" s="23"/>
      <c r="C207" s="92" t="s">
        <v>102</v>
      </c>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23"/>
      <c r="AM207" s="23"/>
      <c r="AN207" s="23"/>
      <c r="AO207" s="23"/>
      <c r="AP207" s="23"/>
      <c r="AQ207" s="23"/>
      <c r="AR207" s="23"/>
      <c r="AS207" s="23"/>
      <c r="AT207" s="23"/>
      <c r="AU207" s="23"/>
      <c r="AV207" s="23"/>
      <c r="AW207" s="23"/>
      <c r="AX207" s="23"/>
      <c r="AY207" s="23"/>
      <c r="AZ207" s="23"/>
    </row>
    <row r="208" spans="1:52" x14ac:dyDescent="0.5">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row>
    <row r="209" spans="1:60" x14ac:dyDescent="0.5">
      <c r="A209" s="23"/>
      <c r="B209" s="23"/>
      <c r="C209" s="93" t="s">
        <v>84</v>
      </c>
      <c r="D209" s="94"/>
      <c r="E209" s="94"/>
      <c r="F209" s="23"/>
      <c r="G209" s="23"/>
      <c r="H209" s="94"/>
      <c r="I209" s="23"/>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23"/>
      <c r="AO209" s="23"/>
      <c r="AP209" s="23"/>
      <c r="AQ209" s="23"/>
      <c r="AR209" s="23"/>
      <c r="AS209" s="23"/>
      <c r="AT209" s="23"/>
      <c r="AU209" s="23"/>
      <c r="AV209" s="23"/>
      <c r="AW209" s="23"/>
      <c r="AX209" s="23"/>
      <c r="AY209" s="23"/>
      <c r="AZ209" s="23"/>
    </row>
    <row r="210" spans="1:60" x14ac:dyDescent="0.5">
      <c r="A210" s="23"/>
      <c r="B210" s="23"/>
      <c r="C210" s="93" t="s">
        <v>85</v>
      </c>
      <c r="D210" s="93"/>
      <c r="E210" s="93"/>
      <c r="F210" s="23"/>
      <c r="G210" s="23"/>
      <c r="H210" s="94"/>
      <c r="I210" s="23"/>
      <c r="J210" s="100">
        <f t="shared" ref="J210:AM210" si="157">IF(J217&lt;INDEX(tippingpoints,MATCH($B122,tippingpointnames,0),1),0,1)</f>
        <v>1</v>
      </c>
      <c r="K210" s="100">
        <f t="shared" si="157"/>
        <v>1</v>
      </c>
      <c r="L210" s="100">
        <f t="shared" si="157"/>
        <v>1</v>
      </c>
      <c r="M210" s="100">
        <f t="shared" si="157"/>
        <v>1</v>
      </c>
      <c r="N210" s="100">
        <f t="shared" si="157"/>
        <v>1</v>
      </c>
      <c r="O210" s="100">
        <f t="shared" si="157"/>
        <v>1</v>
      </c>
      <c r="P210" s="100">
        <f t="shared" si="157"/>
        <v>1</v>
      </c>
      <c r="Q210" s="100">
        <f t="shared" si="157"/>
        <v>1</v>
      </c>
      <c r="R210" s="100">
        <f t="shared" si="157"/>
        <v>1</v>
      </c>
      <c r="S210" s="100">
        <f t="shared" si="157"/>
        <v>1</v>
      </c>
      <c r="T210" s="100">
        <f t="shared" si="157"/>
        <v>1</v>
      </c>
      <c r="U210" s="100">
        <f t="shared" si="157"/>
        <v>1</v>
      </c>
      <c r="V210" s="100">
        <f t="shared" si="157"/>
        <v>1</v>
      </c>
      <c r="W210" s="100">
        <f t="shared" si="157"/>
        <v>1</v>
      </c>
      <c r="X210" s="100">
        <f t="shared" si="157"/>
        <v>1</v>
      </c>
      <c r="Y210" s="100">
        <f t="shared" si="157"/>
        <v>1</v>
      </c>
      <c r="Z210" s="100">
        <f t="shared" si="157"/>
        <v>1</v>
      </c>
      <c r="AA210" s="100">
        <f t="shared" si="157"/>
        <v>1</v>
      </c>
      <c r="AB210" s="100">
        <f t="shared" si="157"/>
        <v>1</v>
      </c>
      <c r="AC210" s="100">
        <f t="shared" si="157"/>
        <v>1</v>
      </c>
      <c r="AD210" s="100">
        <f t="shared" si="157"/>
        <v>1</v>
      </c>
      <c r="AE210" s="100">
        <f t="shared" si="157"/>
        <v>1</v>
      </c>
      <c r="AF210" s="100">
        <f t="shared" si="157"/>
        <v>1</v>
      </c>
      <c r="AG210" s="100">
        <f t="shared" si="157"/>
        <v>1</v>
      </c>
      <c r="AH210" s="100">
        <f t="shared" si="157"/>
        <v>1</v>
      </c>
      <c r="AI210" s="100">
        <f t="shared" si="157"/>
        <v>1</v>
      </c>
      <c r="AJ210" s="100">
        <f t="shared" si="157"/>
        <v>1</v>
      </c>
      <c r="AK210" s="100">
        <f t="shared" si="157"/>
        <v>1</v>
      </c>
      <c r="AL210" s="100">
        <f t="shared" si="157"/>
        <v>1</v>
      </c>
      <c r="AM210" s="100">
        <f t="shared" si="157"/>
        <v>1</v>
      </c>
      <c r="AN210" s="23"/>
      <c r="AO210" s="23"/>
      <c r="AP210" s="23"/>
      <c r="AQ210" s="23"/>
      <c r="AR210" s="23"/>
      <c r="AS210" s="23"/>
      <c r="AT210" s="23"/>
      <c r="AU210" s="23"/>
      <c r="AV210" s="23"/>
      <c r="AW210" s="23"/>
      <c r="AX210" s="23"/>
      <c r="AY210" s="23"/>
      <c r="AZ210" s="23"/>
    </row>
    <row r="211" spans="1:60" x14ac:dyDescent="0.5">
      <c r="A211" s="23"/>
      <c r="B211" s="23"/>
      <c r="C211" s="93" t="s">
        <v>86</v>
      </c>
      <c r="D211" s="93"/>
      <c r="E211" s="93"/>
      <c r="F211" s="23"/>
      <c r="G211" s="23"/>
      <c r="H211" s="94"/>
      <c r="I211" s="23"/>
      <c r="J211" s="102">
        <f>IF(SUM($J210:J210)=0,0,1)</f>
        <v>1</v>
      </c>
      <c r="K211" s="102">
        <f>IF(SUM($J210:K210)=0,0,1)</f>
        <v>1</v>
      </c>
      <c r="L211" s="102">
        <f>IF(SUM($J210:L210)=0,0,1)</f>
        <v>1</v>
      </c>
      <c r="M211" s="102">
        <f>IF(SUM($J210:M210)=0,0,1)</f>
        <v>1</v>
      </c>
      <c r="N211" s="102">
        <f>IF(SUM($J210:N210)=0,0,1)</f>
        <v>1</v>
      </c>
      <c r="O211" s="102">
        <f>IF(SUM($J210:O210)=0,0,1)</f>
        <v>1</v>
      </c>
      <c r="P211" s="102">
        <f>IF(SUM($J210:P210)=0,0,1)</f>
        <v>1</v>
      </c>
      <c r="Q211" s="102">
        <f>IF(SUM($J210:Q210)=0,0,1)</f>
        <v>1</v>
      </c>
      <c r="R211" s="102">
        <f>IF(SUM($J210:R210)=0,0,1)</f>
        <v>1</v>
      </c>
      <c r="S211" s="102">
        <f>IF(SUM($J210:S210)=0,0,1)</f>
        <v>1</v>
      </c>
      <c r="T211" s="102">
        <f>IF(SUM($J210:T210)=0,0,1)</f>
        <v>1</v>
      </c>
      <c r="U211" s="102">
        <f>IF(SUM($J210:U210)=0,0,1)</f>
        <v>1</v>
      </c>
      <c r="V211" s="102">
        <f>IF(SUM($J210:V210)=0,0,1)</f>
        <v>1</v>
      </c>
      <c r="W211" s="102">
        <f>IF(SUM($J210:W210)=0,0,1)</f>
        <v>1</v>
      </c>
      <c r="X211" s="102">
        <f>IF(SUM($J210:X210)=0,0,1)</f>
        <v>1</v>
      </c>
      <c r="Y211" s="102">
        <f>IF(SUM($J210:Y210)=0,0,1)</f>
        <v>1</v>
      </c>
      <c r="Z211" s="102">
        <f>IF(SUM($J210:Z210)=0,0,1)</f>
        <v>1</v>
      </c>
      <c r="AA211" s="102">
        <f>IF(SUM($J210:AA210)=0,0,1)</f>
        <v>1</v>
      </c>
      <c r="AB211" s="102">
        <f>IF(SUM($J210:AB210)=0,0,1)</f>
        <v>1</v>
      </c>
      <c r="AC211" s="102">
        <f>IF(SUM($J210:AC210)=0,0,1)</f>
        <v>1</v>
      </c>
      <c r="AD211" s="102">
        <f>IF(SUM($J210:AD210)=0,0,1)</f>
        <v>1</v>
      </c>
      <c r="AE211" s="102">
        <f>IF(SUM($J210:AE210)=0,0,1)</f>
        <v>1</v>
      </c>
      <c r="AF211" s="102">
        <f>IF(SUM($J210:AF210)=0,0,1)</f>
        <v>1</v>
      </c>
      <c r="AG211" s="102">
        <f>IF(SUM($J210:AG210)=0,0,1)</f>
        <v>1</v>
      </c>
      <c r="AH211" s="102">
        <f>IF(SUM($J210:AH210)=0,0,1)</f>
        <v>1</v>
      </c>
      <c r="AI211" s="102">
        <f>IF(SUM($J210:AI210)=0,0,1)</f>
        <v>1</v>
      </c>
      <c r="AJ211" s="102">
        <f>IF(SUM($J210:AJ210)=0,0,1)</f>
        <v>1</v>
      </c>
      <c r="AK211" s="102">
        <f>IF(SUM($J210:AK210)=0,0,1)</f>
        <v>1</v>
      </c>
      <c r="AL211" s="102">
        <f>IF(SUM($J210:AL210)=0,0,1)</f>
        <v>1</v>
      </c>
      <c r="AM211" s="102">
        <f>IF(SUM($J210:AM210)=0,0,1)</f>
        <v>1</v>
      </c>
      <c r="AN211" s="23"/>
      <c r="AO211" s="23"/>
      <c r="AP211" s="23"/>
      <c r="AQ211" s="23"/>
      <c r="AR211" s="23"/>
      <c r="AS211" s="23"/>
      <c r="AT211" s="23"/>
      <c r="AU211" s="23"/>
      <c r="AV211" s="23"/>
      <c r="AW211" s="23"/>
      <c r="AX211" s="23"/>
      <c r="AY211" s="23"/>
      <c r="AZ211" s="23"/>
    </row>
    <row r="212" spans="1:60" x14ac:dyDescent="0.5">
      <c r="A212" s="23"/>
      <c r="B212" s="23"/>
      <c r="C212" s="93" t="s">
        <v>87</v>
      </c>
      <c r="D212" s="93"/>
      <c r="E212" s="93"/>
      <c r="F212" s="23"/>
      <c r="G212" s="23"/>
      <c r="H212" s="94"/>
      <c r="I212" s="23"/>
      <c r="J212" s="102">
        <f>IF($AK211=0,0,IF(AND(J211=0,J210=0),K212-1,0))</f>
        <v>0</v>
      </c>
      <c r="K212" s="102">
        <f t="shared" ref="K212" si="158">IF($AK211=0,0,IF(AND(K211=0,K210=0),L212-1,0))</f>
        <v>0</v>
      </c>
      <c r="L212" s="102">
        <f t="shared" ref="L212" si="159">IF($AK211=0,0,IF(AND(L211=0,L210=0),M212-1,0))</f>
        <v>0</v>
      </c>
      <c r="M212" s="102">
        <f t="shared" ref="M212" si="160">IF($AK211=0,0,IF(AND(M211=0,M210=0),N212-1,0))</f>
        <v>0</v>
      </c>
      <c r="N212" s="102">
        <f t="shared" ref="N212" si="161">IF($AK211=0,0,IF(AND(N211=0,N210=0),O212-1,0))</f>
        <v>0</v>
      </c>
      <c r="O212" s="102">
        <f t="shared" ref="O212" si="162">IF($AK211=0,0,IF(AND(O211=0,O210=0),P212-1,0))</f>
        <v>0</v>
      </c>
      <c r="P212" s="102">
        <f t="shared" ref="P212" si="163">IF($AK211=0,0,IF(AND(P211=0,P210=0),Q212-1,0))</f>
        <v>0</v>
      </c>
      <c r="Q212" s="102">
        <f t="shared" ref="Q212" si="164">IF($AK211=0,0,IF(AND(Q211=0,Q210=0),R212-1,0))</f>
        <v>0</v>
      </c>
      <c r="R212" s="102">
        <f t="shared" ref="R212" si="165">IF($AK211=0,0,IF(AND(R211=0,R210=0),S212-1,0))</f>
        <v>0</v>
      </c>
      <c r="S212" s="102">
        <f t="shared" ref="S212" si="166">IF($AK211=0,0,IF(AND(S211=0,S210=0),T212-1,0))</f>
        <v>0</v>
      </c>
      <c r="T212" s="102">
        <f t="shared" ref="T212" si="167">IF($AK211=0,0,IF(AND(T211=0,T210=0),U212-1,0))</f>
        <v>0</v>
      </c>
      <c r="U212" s="102">
        <f t="shared" ref="U212" si="168">IF($AK211=0,0,IF(AND(U211=0,U210=0),V212-1,0))</f>
        <v>0</v>
      </c>
      <c r="V212" s="102">
        <f t="shared" ref="V212" si="169">IF($AK211=0,0,IF(AND(V211=0,V210=0),W212-1,0))</f>
        <v>0</v>
      </c>
      <c r="W212" s="102">
        <f t="shared" ref="W212" si="170">IF($AK211=0,0,IF(AND(W211=0,W210=0),X212-1,0))</f>
        <v>0</v>
      </c>
      <c r="X212" s="102">
        <f t="shared" ref="X212" si="171">IF($AK211=0,0,IF(AND(X211=0,X210=0),Y212-1,0))</f>
        <v>0</v>
      </c>
      <c r="Y212" s="102">
        <f t="shared" ref="Y212" si="172">IF($AK211=0,0,IF(AND(Y211=0,Y210=0),Z212-1,0))</f>
        <v>0</v>
      </c>
      <c r="Z212" s="102">
        <f t="shared" ref="Z212" si="173">IF($AK211=0,0,IF(AND(Z211=0,Z210=0),AA212-1,0))</f>
        <v>0</v>
      </c>
      <c r="AA212" s="102">
        <f t="shared" ref="AA212" si="174">IF($AK211=0,0,IF(AND(AA211=0,AA210=0),AB212-1,0))</f>
        <v>0</v>
      </c>
      <c r="AB212" s="102">
        <f t="shared" ref="AB212" si="175">IF($AK211=0,0,IF(AND(AB211=0,AB210=0),AC212-1,0))</f>
        <v>0</v>
      </c>
      <c r="AC212" s="102">
        <f t="shared" ref="AC212" si="176">IF($AK211=0,0,IF(AND(AC211=0,AC210=0),AD212-1,0))</f>
        <v>0</v>
      </c>
      <c r="AD212" s="102">
        <f t="shared" ref="AD212" si="177">IF($AK211=0,0,IF(AND(AD211=0,AD210=0),AE212-1,0))</f>
        <v>0</v>
      </c>
      <c r="AE212" s="102">
        <f t="shared" ref="AE212" si="178">IF($AK211=0,0,IF(AND(AE211=0,AE210=0),AF212-1,0))</f>
        <v>0</v>
      </c>
      <c r="AF212" s="102">
        <f t="shared" ref="AF212" si="179">IF($AK211=0,0,IF(AND(AF211=0,AF210=0),AG212-1,0))</f>
        <v>0</v>
      </c>
      <c r="AG212" s="102">
        <f t="shared" ref="AG212" si="180">IF($AK211=0,0,IF(AND(AG211=0,AG210=0),AH212-1,0))</f>
        <v>0</v>
      </c>
      <c r="AH212" s="102">
        <f t="shared" ref="AH212" si="181">IF($AK211=0,0,IF(AND(AH211=0,AH210=0),AI212-1,0))</f>
        <v>0</v>
      </c>
      <c r="AI212" s="102">
        <f t="shared" ref="AI212" si="182">IF($AK211=0,0,IF(AND(AI211=0,AI210=0),AJ212-1,0))</f>
        <v>0</v>
      </c>
      <c r="AJ212" s="102">
        <f t="shared" ref="AJ212" si="183">IF($AK211=0,0,IF(AND(AJ211=0,AJ210=0),AK212-1,0))</f>
        <v>0</v>
      </c>
      <c r="AK212" s="102">
        <f t="shared" ref="AK212" si="184">IF($AK211=0,0,IF(AND(AK211=0,AK210=0),AL212-1,0))</f>
        <v>0</v>
      </c>
      <c r="AL212" s="102">
        <f t="shared" ref="AL212" si="185">IF($AK211=0,0,IF(AND(AL211=0,AL210=0),AM212-1,0))</f>
        <v>0</v>
      </c>
      <c r="AM212" s="102">
        <f t="shared" ref="AM212" si="186">IF($AK211=0,0,IF(AND(AM211=0,AM210=0),AN212-1,0))</f>
        <v>0</v>
      </c>
      <c r="AN212" s="23"/>
      <c r="AO212" s="23"/>
      <c r="AP212" s="23"/>
      <c r="AQ212" s="23"/>
      <c r="AR212" s="23"/>
      <c r="AS212" s="23"/>
      <c r="AT212" s="23"/>
      <c r="AU212" s="23"/>
      <c r="AV212" s="23"/>
      <c r="AW212" s="23"/>
      <c r="AX212" s="23"/>
      <c r="AY212" s="23"/>
      <c r="AZ212" s="23"/>
    </row>
    <row r="213" spans="1:60" x14ac:dyDescent="0.5">
      <c r="A213" s="23"/>
      <c r="B213" s="23"/>
      <c r="C213" s="93" t="s">
        <v>88</v>
      </c>
      <c r="D213" s="93"/>
      <c r="E213" s="93"/>
      <c r="F213" s="101"/>
      <c r="G213" s="93"/>
      <c r="H213" s="94"/>
      <c r="I213" s="94"/>
      <c r="J213" s="102">
        <f t="shared" ref="J213:AM213" si="187">IF(ABS(J212)=INDEX(leadtimes,MATCH($B122,assetnames,0),1),1,0)</f>
        <v>1</v>
      </c>
      <c r="K213" s="102">
        <f t="shared" si="187"/>
        <v>1</v>
      </c>
      <c r="L213" s="102">
        <f t="shared" si="187"/>
        <v>1</v>
      </c>
      <c r="M213" s="102">
        <f t="shared" si="187"/>
        <v>1</v>
      </c>
      <c r="N213" s="102">
        <f t="shared" si="187"/>
        <v>1</v>
      </c>
      <c r="O213" s="102">
        <f t="shared" si="187"/>
        <v>1</v>
      </c>
      <c r="P213" s="102">
        <f t="shared" si="187"/>
        <v>1</v>
      </c>
      <c r="Q213" s="102">
        <f t="shared" si="187"/>
        <v>1</v>
      </c>
      <c r="R213" s="102">
        <f t="shared" si="187"/>
        <v>1</v>
      </c>
      <c r="S213" s="102">
        <f t="shared" si="187"/>
        <v>1</v>
      </c>
      <c r="T213" s="102">
        <f t="shared" si="187"/>
        <v>1</v>
      </c>
      <c r="U213" s="102">
        <f t="shared" si="187"/>
        <v>1</v>
      </c>
      <c r="V213" s="102">
        <f t="shared" si="187"/>
        <v>1</v>
      </c>
      <c r="W213" s="102">
        <f t="shared" si="187"/>
        <v>1</v>
      </c>
      <c r="X213" s="102">
        <f t="shared" si="187"/>
        <v>1</v>
      </c>
      <c r="Y213" s="102">
        <f t="shared" si="187"/>
        <v>1</v>
      </c>
      <c r="Z213" s="102">
        <f t="shared" si="187"/>
        <v>1</v>
      </c>
      <c r="AA213" s="102">
        <f t="shared" si="187"/>
        <v>1</v>
      </c>
      <c r="AB213" s="102">
        <f t="shared" si="187"/>
        <v>1</v>
      </c>
      <c r="AC213" s="102">
        <f t="shared" si="187"/>
        <v>1</v>
      </c>
      <c r="AD213" s="102">
        <f t="shared" si="187"/>
        <v>1</v>
      </c>
      <c r="AE213" s="102">
        <f t="shared" si="187"/>
        <v>1</v>
      </c>
      <c r="AF213" s="102">
        <f t="shared" si="187"/>
        <v>1</v>
      </c>
      <c r="AG213" s="102">
        <f t="shared" si="187"/>
        <v>1</v>
      </c>
      <c r="AH213" s="102">
        <f t="shared" si="187"/>
        <v>1</v>
      </c>
      <c r="AI213" s="102">
        <f t="shared" si="187"/>
        <v>1</v>
      </c>
      <c r="AJ213" s="102">
        <f t="shared" si="187"/>
        <v>1</v>
      </c>
      <c r="AK213" s="102">
        <f t="shared" si="187"/>
        <v>1</v>
      </c>
      <c r="AL213" s="102">
        <f t="shared" si="187"/>
        <v>1</v>
      </c>
      <c r="AM213" s="102">
        <f t="shared" si="187"/>
        <v>1</v>
      </c>
      <c r="AN213" s="102"/>
      <c r="AO213" s="102"/>
      <c r="AP213" s="102"/>
      <c r="AQ213" s="102"/>
      <c r="AR213" s="102"/>
      <c r="AS213" s="102"/>
      <c r="AT213" s="102"/>
      <c r="AU213" s="102"/>
      <c r="AV213" s="102"/>
      <c r="AW213" s="102"/>
      <c r="AX213" s="102"/>
      <c r="AY213" s="102"/>
      <c r="AZ213" s="102"/>
      <c r="BA213" s="102"/>
      <c r="BB213" s="102"/>
      <c r="BC213" s="102"/>
      <c r="BD213" s="102"/>
      <c r="BE213" s="95"/>
      <c r="BF213" s="95"/>
      <c r="BG213" s="95"/>
      <c r="BH213" s="95"/>
    </row>
    <row r="214" spans="1:60" x14ac:dyDescent="0.5">
      <c r="A214" s="23"/>
      <c r="B214" s="23"/>
      <c r="C214" s="93" t="s">
        <v>89</v>
      </c>
      <c r="D214" s="93"/>
      <c r="E214" s="93"/>
      <c r="F214" s="101"/>
      <c r="G214" s="93"/>
      <c r="H214" s="94"/>
      <c r="I214" s="94"/>
      <c r="J214" s="102">
        <f>IF(SUM($J213:J213)=1,1,0)+I214</f>
        <v>1</v>
      </c>
      <c r="K214" s="102">
        <f>IF(SUM($J213:K213)=1,1,0)+J214</f>
        <v>1</v>
      </c>
      <c r="L214" s="102">
        <f>IF(SUM($J213:L213)=1,1,0)+K214</f>
        <v>1</v>
      </c>
      <c r="M214" s="102">
        <f>IF(SUM($J213:M213)=1,1,0)+L214</f>
        <v>1</v>
      </c>
      <c r="N214" s="102">
        <f>IF(SUM($J213:N213)=1,1,0)+M214</f>
        <v>1</v>
      </c>
      <c r="O214" s="102">
        <f>IF(SUM($J213:O213)=1,1,0)+N214</f>
        <v>1</v>
      </c>
      <c r="P214" s="102">
        <f>IF(SUM($J213:P213)=1,1,0)+O214</f>
        <v>1</v>
      </c>
      <c r="Q214" s="102">
        <f>IF(SUM($J213:Q213)=1,1,0)+P214</f>
        <v>1</v>
      </c>
      <c r="R214" s="102">
        <f>IF(SUM($J213:R213)=1,1,0)+Q214</f>
        <v>1</v>
      </c>
      <c r="S214" s="102">
        <f>IF(SUM($J213:S213)=1,1,0)+R214</f>
        <v>1</v>
      </c>
      <c r="T214" s="102">
        <f>IF(SUM($J213:T213)=1,1,0)+S214</f>
        <v>1</v>
      </c>
      <c r="U214" s="102">
        <f>IF(SUM($J213:U213)=1,1,0)+T214</f>
        <v>1</v>
      </c>
      <c r="V214" s="102">
        <f>IF(SUM($J213:V213)=1,1,0)+U214</f>
        <v>1</v>
      </c>
      <c r="W214" s="102">
        <f>IF(SUM($J213:W213)=1,1,0)+V214</f>
        <v>1</v>
      </c>
      <c r="X214" s="102">
        <f>IF(SUM($J213:X213)=1,1,0)+W214</f>
        <v>1</v>
      </c>
      <c r="Y214" s="102">
        <f>IF(SUM($J213:Y213)=1,1,0)+X214</f>
        <v>1</v>
      </c>
      <c r="Z214" s="102">
        <f>IF(SUM($J213:Z213)=1,1,0)+Y214</f>
        <v>1</v>
      </c>
      <c r="AA214" s="102">
        <f>IF(SUM($J213:AA213)=1,1,0)+Z214</f>
        <v>1</v>
      </c>
      <c r="AB214" s="102">
        <f>IF(SUM($J213:AB213)=1,1,0)+AA214</f>
        <v>1</v>
      </c>
      <c r="AC214" s="102">
        <f>IF(SUM($J213:AC213)=1,1,0)+AB214</f>
        <v>1</v>
      </c>
      <c r="AD214" s="102">
        <f>IF(SUM($J213:AD213)=1,1,0)+AC214</f>
        <v>1</v>
      </c>
      <c r="AE214" s="102">
        <f>IF(SUM($J213:AE213)=1,1,0)+AD214</f>
        <v>1</v>
      </c>
      <c r="AF214" s="102">
        <f>IF(SUM($J213:AF213)=1,1,0)+AE214</f>
        <v>1</v>
      </c>
      <c r="AG214" s="102">
        <f>IF(SUM($J213:AG213)=1,1,0)+AF214</f>
        <v>1</v>
      </c>
      <c r="AH214" s="102">
        <f>IF(SUM($J213:AH213)=1,1,0)+AG214</f>
        <v>1</v>
      </c>
      <c r="AI214" s="102">
        <f>IF(SUM($J213:AI213)=1,1,0)+AH214</f>
        <v>1</v>
      </c>
      <c r="AJ214" s="102">
        <f>IF(SUM($J213:AJ213)=1,1,0)+AI214</f>
        <v>1</v>
      </c>
      <c r="AK214" s="102">
        <f>IF(SUM($J213:AK213)=1,1,0)+AJ214</f>
        <v>1</v>
      </c>
      <c r="AL214" s="102">
        <f>IF(SUM($J213:AL213)=1,1,0)+AK214</f>
        <v>1</v>
      </c>
      <c r="AM214" s="102">
        <f>IF(SUM($J213:AM213)=1,1,0)+AL214</f>
        <v>1</v>
      </c>
      <c r="AN214" s="102"/>
      <c r="AO214" s="102"/>
      <c r="AP214" s="102"/>
      <c r="AQ214" s="102"/>
      <c r="AR214" s="102"/>
      <c r="AS214" s="102"/>
      <c r="AT214" s="102"/>
      <c r="AU214" s="102"/>
      <c r="AV214" s="102"/>
      <c r="AW214" s="102"/>
      <c r="AX214" s="102"/>
      <c r="AY214" s="102"/>
      <c r="AZ214" s="102"/>
      <c r="BA214" s="102"/>
      <c r="BB214" s="102"/>
      <c r="BC214" s="102"/>
      <c r="BD214" s="102"/>
      <c r="BE214" s="95"/>
      <c r="BF214" s="95"/>
      <c r="BG214" s="95"/>
      <c r="BH214" s="95"/>
    </row>
    <row r="215" spans="1:60" ht="15.4" customHeight="1" x14ac:dyDescent="0.5">
      <c r="A215" s="23"/>
      <c r="B215" s="23"/>
      <c r="C215" s="93" t="s">
        <v>90</v>
      </c>
      <c r="D215" s="94"/>
      <c r="E215" s="94"/>
      <c r="F215" s="99"/>
      <c r="G215" s="94"/>
      <c r="H215" s="94"/>
      <c r="I215" s="94"/>
      <c r="J215" s="100">
        <f>SUM($J210:J210)</f>
        <v>1</v>
      </c>
      <c r="K215" s="100">
        <f>SUM($J210:K210)</f>
        <v>2</v>
      </c>
      <c r="L215" s="100">
        <f>SUM($J210:L210)</f>
        <v>3</v>
      </c>
      <c r="M215" s="100">
        <f>SUM($J210:M210)</f>
        <v>4</v>
      </c>
      <c r="N215" s="100">
        <f>SUM($J210:N210)</f>
        <v>5</v>
      </c>
      <c r="O215" s="100">
        <f>SUM($J210:O210)</f>
        <v>6</v>
      </c>
      <c r="P215" s="100">
        <f>SUM($J210:P210)</f>
        <v>7</v>
      </c>
      <c r="Q215" s="100">
        <f>SUM($J210:Q210)</f>
        <v>8</v>
      </c>
      <c r="R215" s="100">
        <f>SUM($J210:R210)</f>
        <v>9</v>
      </c>
      <c r="S215" s="100">
        <f>SUM($J210:S210)</f>
        <v>10</v>
      </c>
      <c r="T215" s="100">
        <f>SUM($J210:T210)</f>
        <v>11</v>
      </c>
      <c r="U215" s="100">
        <f>SUM($J210:U210)</f>
        <v>12</v>
      </c>
      <c r="V215" s="100">
        <f>SUM($J210:V210)</f>
        <v>13</v>
      </c>
      <c r="W215" s="100">
        <f>SUM($J210:W210)</f>
        <v>14</v>
      </c>
      <c r="X215" s="100">
        <f>SUM($J210:X210)</f>
        <v>15</v>
      </c>
      <c r="Y215" s="100">
        <f>SUM($J210:Y210)</f>
        <v>16</v>
      </c>
      <c r="Z215" s="100">
        <f>SUM($J210:Z210)</f>
        <v>17</v>
      </c>
      <c r="AA215" s="100">
        <f>SUM($J210:AA210)</f>
        <v>18</v>
      </c>
      <c r="AB215" s="100">
        <f>SUM($J210:AB210)</f>
        <v>19</v>
      </c>
      <c r="AC215" s="100">
        <f>SUM($J210:AC210)</f>
        <v>20</v>
      </c>
      <c r="AD215" s="100">
        <f>SUM($J210:AD210)</f>
        <v>21</v>
      </c>
      <c r="AE215" s="100">
        <f>SUM($J210:AE210)</f>
        <v>22</v>
      </c>
      <c r="AF215" s="100">
        <f>SUM($J210:AF210)</f>
        <v>23</v>
      </c>
      <c r="AG215" s="100">
        <f>SUM($J210:AG210)</f>
        <v>24</v>
      </c>
      <c r="AH215" s="100">
        <f>SUM($J210:AH210)</f>
        <v>25</v>
      </c>
      <c r="AI215" s="100">
        <f>SUM($J210:AI210)</f>
        <v>26</v>
      </c>
      <c r="AJ215" s="100">
        <f>SUM($J210:AJ210)</f>
        <v>27</v>
      </c>
      <c r="AK215" s="100">
        <f>SUM($J210:AK210)</f>
        <v>28</v>
      </c>
      <c r="AL215" s="100">
        <f>SUM($J210:AL210)</f>
        <v>29</v>
      </c>
      <c r="AM215" s="100">
        <f>SUM($J210:AM210)</f>
        <v>30</v>
      </c>
      <c r="AN215" s="100"/>
      <c r="AO215" s="100"/>
      <c r="AP215" s="100"/>
      <c r="AQ215" s="100"/>
      <c r="AR215" s="100"/>
      <c r="AS215" s="100"/>
      <c r="AT215" s="100"/>
      <c r="AU215" s="100"/>
      <c r="AV215" s="100"/>
      <c r="AW215" s="100"/>
      <c r="AX215" s="100"/>
      <c r="AY215" s="100"/>
      <c r="AZ215" s="100"/>
      <c r="BA215" s="100"/>
      <c r="BB215" s="100"/>
      <c r="BC215" s="100"/>
      <c r="BD215" s="100"/>
      <c r="BE215" s="100"/>
      <c r="BF215" s="100"/>
      <c r="BG215" s="100"/>
      <c r="BH215" s="100"/>
    </row>
    <row r="216" spans="1:60" x14ac:dyDescent="0.5">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row>
    <row r="217" spans="1:60" x14ac:dyDescent="0.5">
      <c r="A217" s="23"/>
      <c r="B217" s="23"/>
      <c r="C217" s="23" t="s">
        <v>102</v>
      </c>
      <c r="D217" s="23" t="s">
        <v>44</v>
      </c>
      <c r="E217" s="23"/>
      <c r="G217" s="23"/>
      <c r="H217" s="139">
        <f>J217+NPV(discountrate,K217:AK217)</f>
        <v>0</v>
      </c>
      <c r="I217" s="23"/>
      <c r="J217" s="139">
        <f t="shared" ref="J217:AM217" si="188">INDEX(asset2volumes,MATCH($C217,volumesnames,0),MATCH(J$7,years,0))</f>
        <v>0</v>
      </c>
      <c r="K217" s="139">
        <f t="shared" si="188"/>
        <v>0</v>
      </c>
      <c r="L217" s="139">
        <f t="shared" si="188"/>
        <v>0</v>
      </c>
      <c r="M217" s="139">
        <f t="shared" si="188"/>
        <v>0</v>
      </c>
      <c r="N217" s="139">
        <f t="shared" si="188"/>
        <v>0</v>
      </c>
      <c r="O217" s="139">
        <f t="shared" si="188"/>
        <v>0</v>
      </c>
      <c r="P217" s="139">
        <f t="shared" si="188"/>
        <v>0</v>
      </c>
      <c r="Q217" s="139">
        <f t="shared" si="188"/>
        <v>0</v>
      </c>
      <c r="R217" s="139">
        <f t="shared" si="188"/>
        <v>0</v>
      </c>
      <c r="S217" s="139">
        <f t="shared" si="188"/>
        <v>0</v>
      </c>
      <c r="T217" s="139">
        <f t="shared" si="188"/>
        <v>0</v>
      </c>
      <c r="U217" s="139">
        <f t="shared" si="188"/>
        <v>0</v>
      </c>
      <c r="V217" s="139">
        <f t="shared" si="188"/>
        <v>0</v>
      </c>
      <c r="W217" s="139">
        <f t="shared" si="188"/>
        <v>0</v>
      </c>
      <c r="X217" s="139">
        <f t="shared" si="188"/>
        <v>0</v>
      </c>
      <c r="Y217" s="139">
        <f t="shared" si="188"/>
        <v>0</v>
      </c>
      <c r="Z217" s="139">
        <f t="shared" si="188"/>
        <v>0</v>
      </c>
      <c r="AA217" s="139">
        <f t="shared" si="188"/>
        <v>0</v>
      </c>
      <c r="AB217" s="139">
        <f t="shared" si="188"/>
        <v>0</v>
      </c>
      <c r="AC217" s="139">
        <f t="shared" si="188"/>
        <v>0</v>
      </c>
      <c r="AD217" s="139">
        <f t="shared" si="188"/>
        <v>0</v>
      </c>
      <c r="AE217" s="139">
        <f t="shared" si="188"/>
        <v>0</v>
      </c>
      <c r="AF217" s="139">
        <f t="shared" si="188"/>
        <v>0</v>
      </c>
      <c r="AG217" s="139">
        <f t="shared" si="188"/>
        <v>0</v>
      </c>
      <c r="AH217" s="139">
        <f t="shared" si="188"/>
        <v>0</v>
      </c>
      <c r="AI217" s="139">
        <f t="shared" si="188"/>
        <v>0</v>
      </c>
      <c r="AJ217" s="139">
        <f t="shared" si="188"/>
        <v>0</v>
      </c>
      <c r="AK217" s="139">
        <f t="shared" si="188"/>
        <v>0</v>
      </c>
      <c r="AL217" s="139">
        <f t="shared" si="188"/>
        <v>0</v>
      </c>
      <c r="AM217" s="139">
        <f t="shared" si="188"/>
        <v>0</v>
      </c>
      <c r="AN217" s="23"/>
      <c r="AO217" s="23"/>
      <c r="AP217" s="23"/>
      <c r="AQ217" s="23"/>
      <c r="AR217" s="23"/>
      <c r="AS217" s="23"/>
      <c r="AT217" s="23"/>
      <c r="AU217" s="23"/>
      <c r="AV217" s="23"/>
      <c r="AW217" s="23"/>
      <c r="AX217" s="23"/>
      <c r="AY217" s="23"/>
      <c r="AZ217" s="23"/>
    </row>
    <row r="218" spans="1:60" x14ac:dyDescent="0.5">
      <c r="A218" s="23"/>
      <c r="B218" s="23"/>
      <c r="C218" s="23" t="s">
        <v>91</v>
      </c>
      <c r="D218" s="23" t="s">
        <v>99</v>
      </c>
      <c r="E218" s="23"/>
      <c r="F218" s="99"/>
      <c r="G218" s="23"/>
      <c r="H218" s="23"/>
      <c r="I218" s="23"/>
      <c r="J218" s="139">
        <f>J227</f>
        <v>0</v>
      </c>
      <c r="K218" s="139">
        <f t="shared" ref="K218:AM218" si="189">K227</f>
        <v>0</v>
      </c>
      <c r="L218" s="139">
        <f t="shared" si="189"/>
        <v>0</v>
      </c>
      <c r="M218" s="139">
        <f t="shared" si="189"/>
        <v>0</v>
      </c>
      <c r="N218" s="139">
        <f t="shared" si="189"/>
        <v>0</v>
      </c>
      <c r="O218" s="139">
        <f t="shared" si="189"/>
        <v>0</v>
      </c>
      <c r="P218" s="139">
        <f t="shared" si="189"/>
        <v>0</v>
      </c>
      <c r="Q218" s="139">
        <f t="shared" si="189"/>
        <v>0</v>
      </c>
      <c r="R218" s="139">
        <f t="shared" si="189"/>
        <v>0</v>
      </c>
      <c r="S218" s="139">
        <f t="shared" si="189"/>
        <v>0</v>
      </c>
      <c r="T218" s="139">
        <f t="shared" si="189"/>
        <v>0</v>
      </c>
      <c r="U218" s="139">
        <f t="shared" si="189"/>
        <v>0</v>
      </c>
      <c r="V218" s="139">
        <f t="shared" si="189"/>
        <v>0</v>
      </c>
      <c r="W218" s="139">
        <f t="shared" si="189"/>
        <v>0</v>
      </c>
      <c r="X218" s="139">
        <f t="shared" si="189"/>
        <v>0</v>
      </c>
      <c r="Y218" s="139">
        <f t="shared" si="189"/>
        <v>0</v>
      </c>
      <c r="Z218" s="139">
        <f t="shared" si="189"/>
        <v>0</v>
      </c>
      <c r="AA218" s="139">
        <f t="shared" si="189"/>
        <v>0</v>
      </c>
      <c r="AB218" s="139">
        <f t="shared" si="189"/>
        <v>0</v>
      </c>
      <c r="AC218" s="139">
        <f t="shared" si="189"/>
        <v>0</v>
      </c>
      <c r="AD218" s="139">
        <f t="shared" si="189"/>
        <v>0</v>
      </c>
      <c r="AE218" s="139">
        <f t="shared" si="189"/>
        <v>0</v>
      </c>
      <c r="AF218" s="139">
        <f t="shared" si="189"/>
        <v>0</v>
      </c>
      <c r="AG218" s="139">
        <f t="shared" si="189"/>
        <v>0</v>
      </c>
      <c r="AH218" s="139">
        <f t="shared" si="189"/>
        <v>0</v>
      </c>
      <c r="AI218" s="139">
        <f t="shared" si="189"/>
        <v>0</v>
      </c>
      <c r="AJ218" s="139">
        <f t="shared" si="189"/>
        <v>0</v>
      </c>
      <c r="AK218" s="139">
        <f t="shared" si="189"/>
        <v>0</v>
      </c>
      <c r="AL218" s="139">
        <f t="shared" si="189"/>
        <v>0</v>
      </c>
      <c r="AM218" s="139">
        <f t="shared" si="189"/>
        <v>0</v>
      </c>
      <c r="AN218" s="23"/>
      <c r="AO218" s="23"/>
      <c r="AP218" s="23"/>
      <c r="AQ218" s="23"/>
      <c r="AR218" s="23"/>
      <c r="AS218" s="23"/>
      <c r="AT218" s="23"/>
      <c r="AU218" s="23"/>
      <c r="AV218" s="23"/>
      <c r="AW218" s="23"/>
      <c r="AX218" s="23"/>
      <c r="AY218" s="23"/>
      <c r="AZ218" s="23"/>
    </row>
    <row r="219" spans="1:60" x14ac:dyDescent="0.5">
      <c r="A219" s="23"/>
      <c r="B219" s="23"/>
      <c r="C219" s="23" t="s">
        <v>93</v>
      </c>
      <c r="D219" s="23" t="s">
        <v>94</v>
      </c>
      <c r="E219" s="23"/>
      <c r="F219" s="99" t="s">
        <v>95</v>
      </c>
      <c r="G219" s="23"/>
      <c r="H219" s="23"/>
      <c r="I219" s="23"/>
      <c r="J219" s="138" cm="1">
        <f t="array" ref="J219">IF(J214=0,0,INDEX(capex,MATCH($B122,assetnames,0),J214))</f>
        <v>0</v>
      </c>
      <c r="K219" s="138" cm="1">
        <f t="array" ref="K219">IF(K214=0,0,INDEX(capex,MATCH($B122,assetnames,0),K214))</f>
        <v>0</v>
      </c>
      <c r="L219" s="138" cm="1">
        <f t="array" ref="L219">IF(L214=0,0,INDEX(capex,MATCH($B122,assetnames,0),L214))</f>
        <v>0</v>
      </c>
      <c r="M219" s="138" cm="1">
        <f t="array" ref="M219">IF(M214=0,0,INDEX(capex,MATCH($B122,assetnames,0),M214))</f>
        <v>0</v>
      </c>
      <c r="N219" s="138" cm="1">
        <f t="array" ref="N219">IF(N214=0,0,INDEX(capex,MATCH($B122,assetnames,0),N214))</f>
        <v>0</v>
      </c>
      <c r="O219" s="138" cm="1">
        <f t="array" ref="O219">IF(O214=0,0,INDEX(capex,MATCH($B122,assetnames,0),O214))</f>
        <v>0</v>
      </c>
      <c r="P219" s="138" cm="1">
        <f t="array" ref="P219">IF(P214=0,0,INDEX(capex,MATCH($B122,assetnames,0),P214))</f>
        <v>0</v>
      </c>
      <c r="Q219" s="138" cm="1">
        <f t="array" ref="Q219">IF(Q214=0,0,INDEX(capex,MATCH($B122,assetnames,0),Q214))</f>
        <v>0</v>
      </c>
      <c r="R219" s="138" cm="1">
        <f t="array" ref="R219">IF(R214=0,0,INDEX(capex,MATCH($B122,assetnames,0),R214))</f>
        <v>0</v>
      </c>
      <c r="S219" s="138" cm="1">
        <f t="array" ref="S219">IF(S214=0,0,INDEX(capex,MATCH($B122,assetnames,0),S214))</f>
        <v>0</v>
      </c>
      <c r="T219" s="138" cm="1">
        <f t="array" ref="T219">IF(T214=0,0,INDEX(capex,MATCH($B122,assetnames,0),T214))</f>
        <v>0</v>
      </c>
      <c r="U219" s="138" cm="1">
        <f t="array" ref="U219">IF(U214=0,0,INDEX(capex,MATCH($B122,assetnames,0),U214))</f>
        <v>0</v>
      </c>
      <c r="V219" s="138" cm="1">
        <f t="array" ref="V219">IF(V214=0,0,INDEX(capex,MATCH($B122,assetnames,0),V214))</f>
        <v>0</v>
      </c>
      <c r="W219" s="138" cm="1">
        <f t="array" ref="W219">IF(W214=0,0,INDEX(capex,MATCH($B122,assetnames,0),W214))</f>
        <v>0</v>
      </c>
      <c r="X219" s="138" cm="1">
        <f t="array" ref="X219">IF(X214=0,0,INDEX(capex,MATCH($B122,assetnames,0),X214))</f>
        <v>0</v>
      </c>
      <c r="Y219" s="138" cm="1">
        <f t="array" ref="Y219">IF(Y214=0,0,INDEX(capex,MATCH($B122,assetnames,0),Y214))</f>
        <v>0</v>
      </c>
      <c r="Z219" s="138" cm="1">
        <f t="array" ref="Z219">IF(Z214=0,0,INDEX(capex,MATCH($B122,assetnames,0),Z214))</f>
        <v>0</v>
      </c>
      <c r="AA219" s="138" cm="1">
        <f t="array" ref="AA219">IF(AA214=0,0,INDEX(capex,MATCH($B122,assetnames,0),AA214))</f>
        <v>0</v>
      </c>
      <c r="AB219" s="138" cm="1">
        <f t="array" ref="AB219">IF(AB214=0,0,INDEX(capex,MATCH($B122,assetnames,0),AB214))</f>
        <v>0</v>
      </c>
      <c r="AC219" s="138" cm="1">
        <f t="array" ref="AC219">IF(AC214=0,0,INDEX(capex,MATCH($B122,assetnames,0),AC214))</f>
        <v>0</v>
      </c>
      <c r="AD219" s="138" cm="1">
        <f t="array" ref="AD219">IF(AD214=0,0,INDEX(capex,MATCH($B122,assetnames,0),AD214))</f>
        <v>0</v>
      </c>
      <c r="AE219" s="138" cm="1">
        <f t="array" ref="AE219">IF(AE214=0,0,INDEX(capex,MATCH($B122,assetnames,0),AE214))</f>
        <v>0</v>
      </c>
      <c r="AF219" s="138" cm="1">
        <f t="array" ref="AF219">IF(AF214=0,0,INDEX(capex,MATCH($B122,assetnames,0),AF214))</f>
        <v>0</v>
      </c>
      <c r="AG219" s="138" cm="1">
        <f t="array" ref="AG219">IF(AG214=0,0,INDEX(capex,MATCH($B122,assetnames,0),AG214))</f>
        <v>0</v>
      </c>
      <c r="AH219" s="138" cm="1">
        <f t="array" ref="AH219">IF(AH214=0,0,INDEX(capex,MATCH($B122,assetnames,0),AH214))</f>
        <v>0</v>
      </c>
      <c r="AI219" s="138" cm="1">
        <f t="array" ref="AI219">IF(AI214=0,0,INDEX(capex,MATCH($B122,assetnames,0),AI214))</f>
        <v>0</v>
      </c>
      <c r="AJ219" s="138" cm="1">
        <f t="array" ref="AJ219">IF(AJ214=0,0,INDEX(capex,MATCH($B122,assetnames,0),AJ214))</f>
        <v>0</v>
      </c>
      <c r="AK219" s="138" cm="1">
        <f t="array" ref="AK219">IF(AK214=0,0,INDEX(capex,MATCH($B122,assetnames,0),AK214))</f>
        <v>0</v>
      </c>
      <c r="AL219" s="138" cm="1">
        <f t="array" ref="AL219">IF(AL214=0,0,INDEX(capex,MATCH($B122,assetnames,0),AL214))</f>
        <v>0</v>
      </c>
      <c r="AM219" s="138" cm="1">
        <f t="array" ref="AM219">IF(AM214=0,0,INDEX(capex,MATCH($B122,assetnames,0),AM214))</f>
        <v>0</v>
      </c>
      <c r="AN219" s="23"/>
      <c r="AO219" s="23"/>
      <c r="AP219" s="23"/>
      <c r="AQ219" s="23"/>
      <c r="AR219" s="23"/>
      <c r="AS219" s="23"/>
      <c r="AT219" s="23"/>
      <c r="AU219" s="23"/>
      <c r="AV219" s="23"/>
      <c r="AW219" s="23"/>
      <c r="AX219" s="23"/>
      <c r="AY219" s="23"/>
      <c r="AZ219" s="23"/>
    </row>
    <row r="220" spans="1:60" x14ac:dyDescent="0.5">
      <c r="A220" s="23"/>
      <c r="B220" s="23"/>
      <c r="C220" s="23" t="s">
        <v>96</v>
      </c>
      <c r="D220" s="23" t="s">
        <v>94</v>
      </c>
      <c r="E220" s="23"/>
      <c r="F220" s="114" t="str">
        <f>IF(H221=0,"",INDEX($J$7:$AM$7,1,MATCH(1,$J213:$AM213,0)))</f>
        <v/>
      </c>
      <c r="G220" s="23"/>
      <c r="H220" s="23"/>
      <c r="I220" s="23"/>
      <c r="J220" s="138">
        <f t="shared" ref="J220:AM220" si="190">IF(J210=1,INDEX(opex,MATCH($B122,assetnames,0),J215),0)</f>
        <v>0</v>
      </c>
      <c r="K220" s="138">
        <f t="shared" si="190"/>
        <v>0</v>
      </c>
      <c r="L220" s="138">
        <f t="shared" si="190"/>
        <v>0</v>
      </c>
      <c r="M220" s="138">
        <f t="shared" si="190"/>
        <v>0</v>
      </c>
      <c r="N220" s="138">
        <f t="shared" si="190"/>
        <v>0</v>
      </c>
      <c r="O220" s="138">
        <f t="shared" si="190"/>
        <v>0</v>
      </c>
      <c r="P220" s="138">
        <f t="shared" si="190"/>
        <v>0</v>
      </c>
      <c r="Q220" s="138">
        <f t="shared" si="190"/>
        <v>0</v>
      </c>
      <c r="R220" s="138">
        <f t="shared" si="190"/>
        <v>0</v>
      </c>
      <c r="S220" s="138">
        <f t="shared" si="190"/>
        <v>0</v>
      </c>
      <c r="T220" s="138">
        <f t="shared" si="190"/>
        <v>0</v>
      </c>
      <c r="U220" s="138">
        <f t="shared" si="190"/>
        <v>0</v>
      </c>
      <c r="V220" s="138">
        <f t="shared" si="190"/>
        <v>0</v>
      </c>
      <c r="W220" s="138">
        <f t="shared" si="190"/>
        <v>0</v>
      </c>
      <c r="X220" s="138">
        <f t="shared" si="190"/>
        <v>0</v>
      </c>
      <c r="Y220" s="138">
        <f t="shared" si="190"/>
        <v>0</v>
      </c>
      <c r="Z220" s="138">
        <f t="shared" si="190"/>
        <v>0</v>
      </c>
      <c r="AA220" s="138">
        <f t="shared" si="190"/>
        <v>0</v>
      </c>
      <c r="AB220" s="138">
        <f t="shared" si="190"/>
        <v>0</v>
      </c>
      <c r="AC220" s="138">
        <f t="shared" si="190"/>
        <v>0</v>
      </c>
      <c r="AD220" s="138">
        <f t="shared" si="190"/>
        <v>0</v>
      </c>
      <c r="AE220" s="138">
        <f t="shared" si="190"/>
        <v>0</v>
      </c>
      <c r="AF220" s="138">
        <f t="shared" si="190"/>
        <v>0</v>
      </c>
      <c r="AG220" s="138">
        <f t="shared" si="190"/>
        <v>0</v>
      </c>
      <c r="AH220" s="138">
        <f t="shared" si="190"/>
        <v>0</v>
      </c>
      <c r="AI220" s="138">
        <f t="shared" si="190"/>
        <v>0</v>
      </c>
      <c r="AJ220" s="138">
        <f t="shared" si="190"/>
        <v>0</v>
      </c>
      <c r="AK220" s="138">
        <f t="shared" si="190"/>
        <v>0</v>
      </c>
      <c r="AL220" s="138">
        <f t="shared" si="190"/>
        <v>0</v>
      </c>
      <c r="AM220" s="138">
        <f t="shared" si="190"/>
        <v>0</v>
      </c>
      <c r="AN220" s="23"/>
      <c r="AO220" s="23"/>
      <c r="AP220" s="23"/>
      <c r="AQ220" s="23"/>
      <c r="AR220" s="23"/>
      <c r="AS220" s="23"/>
      <c r="AT220" s="23"/>
      <c r="AU220" s="23"/>
      <c r="AV220" s="23"/>
      <c r="AW220" s="23"/>
      <c r="AX220" s="23"/>
      <c r="AY220" s="23"/>
      <c r="AZ220" s="23"/>
    </row>
    <row r="221" spans="1:60" s="96" customFormat="1" x14ac:dyDescent="0.5">
      <c r="A221" s="24"/>
      <c r="B221" s="24"/>
      <c r="C221" s="24" t="s">
        <v>97</v>
      </c>
      <c r="D221" s="24" t="s">
        <v>94</v>
      </c>
      <c r="E221" s="24"/>
      <c r="F221" s="24"/>
      <c r="G221" s="24"/>
      <c r="H221" s="140">
        <f>J221+NPV(discountrate,K221:AK221)</f>
        <v>0</v>
      </c>
      <c r="I221" s="24"/>
      <c r="J221" s="140">
        <f>SUM(J218:J220)</f>
        <v>0</v>
      </c>
      <c r="K221" s="140">
        <f t="shared" ref="K221:AM221" si="191">SUM(K218:K220)</f>
        <v>0</v>
      </c>
      <c r="L221" s="140">
        <f t="shared" si="191"/>
        <v>0</v>
      </c>
      <c r="M221" s="140">
        <f t="shared" si="191"/>
        <v>0</v>
      </c>
      <c r="N221" s="140">
        <f t="shared" si="191"/>
        <v>0</v>
      </c>
      <c r="O221" s="140">
        <f t="shared" si="191"/>
        <v>0</v>
      </c>
      <c r="P221" s="140">
        <f t="shared" si="191"/>
        <v>0</v>
      </c>
      <c r="Q221" s="140">
        <f t="shared" si="191"/>
        <v>0</v>
      </c>
      <c r="R221" s="140">
        <f t="shared" si="191"/>
        <v>0</v>
      </c>
      <c r="S221" s="140">
        <f t="shared" si="191"/>
        <v>0</v>
      </c>
      <c r="T221" s="140">
        <f t="shared" si="191"/>
        <v>0</v>
      </c>
      <c r="U221" s="140">
        <f t="shared" si="191"/>
        <v>0</v>
      </c>
      <c r="V221" s="140">
        <f t="shared" si="191"/>
        <v>0</v>
      </c>
      <c r="W221" s="140">
        <f t="shared" si="191"/>
        <v>0</v>
      </c>
      <c r="X221" s="140">
        <f t="shared" si="191"/>
        <v>0</v>
      </c>
      <c r="Y221" s="140">
        <f t="shared" si="191"/>
        <v>0</v>
      </c>
      <c r="Z221" s="140">
        <f t="shared" si="191"/>
        <v>0</v>
      </c>
      <c r="AA221" s="140">
        <f t="shared" si="191"/>
        <v>0</v>
      </c>
      <c r="AB221" s="140">
        <f t="shared" si="191"/>
        <v>0</v>
      </c>
      <c r="AC221" s="140">
        <f t="shared" si="191"/>
        <v>0</v>
      </c>
      <c r="AD221" s="140">
        <f t="shared" si="191"/>
        <v>0</v>
      </c>
      <c r="AE221" s="140">
        <f t="shared" si="191"/>
        <v>0</v>
      </c>
      <c r="AF221" s="140">
        <f t="shared" si="191"/>
        <v>0</v>
      </c>
      <c r="AG221" s="140">
        <f t="shared" si="191"/>
        <v>0</v>
      </c>
      <c r="AH221" s="140">
        <f t="shared" si="191"/>
        <v>0</v>
      </c>
      <c r="AI221" s="140">
        <f t="shared" si="191"/>
        <v>0</v>
      </c>
      <c r="AJ221" s="140">
        <f t="shared" si="191"/>
        <v>0</v>
      </c>
      <c r="AK221" s="140">
        <f t="shared" si="191"/>
        <v>0</v>
      </c>
      <c r="AL221" s="140">
        <f t="shared" si="191"/>
        <v>0</v>
      </c>
      <c r="AM221" s="140">
        <f t="shared" si="191"/>
        <v>0</v>
      </c>
      <c r="AN221" s="24"/>
      <c r="AO221" s="24"/>
      <c r="AP221" s="24"/>
      <c r="AQ221" s="24"/>
      <c r="AR221" s="24"/>
      <c r="AS221" s="24"/>
      <c r="AT221" s="24"/>
      <c r="AU221" s="24"/>
      <c r="AV221" s="24"/>
      <c r="AW221" s="24"/>
      <c r="AX221" s="24"/>
      <c r="AY221" s="24"/>
      <c r="AZ221" s="24"/>
    </row>
    <row r="222" spans="1:60" s="96" customFormat="1" x14ac:dyDescent="0.5">
      <c r="A222" s="24"/>
      <c r="B222" s="24"/>
      <c r="C222" s="24"/>
      <c r="D222" s="24"/>
      <c r="E222" s="24"/>
      <c r="F222" s="24"/>
      <c r="G222" s="24"/>
      <c r="H222" s="136"/>
      <c r="I222" s="24"/>
      <c r="J222" s="136"/>
      <c r="K222" s="136"/>
      <c r="L222" s="136"/>
      <c r="M222" s="136"/>
      <c r="N222" s="136"/>
      <c r="O222" s="136"/>
      <c r="P222" s="136"/>
      <c r="Q222" s="136"/>
      <c r="R222" s="136"/>
      <c r="S222" s="136"/>
      <c r="T222" s="136"/>
      <c r="U222" s="136"/>
      <c r="V222" s="136"/>
      <c r="W222" s="136"/>
      <c r="X222" s="136"/>
      <c r="Y222" s="136"/>
      <c r="Z222" s="136"/>
      <c r="AA222" s="136"/>
      <c r="AB222" s="136"/>
      <c r="AC222" s="136"/>
      <c r="AD222" s="136"/>
      <c r="AE222" s="136"/>
      <c r="AF222" s="136"/>
      <c r="AG222" s="136"/>
      <c r="AH222" s="136"/>
      <c r="AI222" s="136"/>
      <c r="AJ222" s="136"/>
      <c r="AK222" s="136"/>
      <c r="AL222" s="136"/>
      <c r="AM222" s="136"/>
      <c r="AN222" s="24"/>
      <c r="AO222" s="24"/>
      <c r="AP222" s="24"/>
      <c r="AQ222" s="24"/>
      <c r="AR222" s="24"/>
      <c r="AS222" s="24"/>
      <c r="AT222" s="24"/>
      <c r="AU222" s="24"/>
      <c r="AV222" s="24"/>
      <c r="AW222" s="24"/>
      <c r="AX222" s="24"/>
      <c r="AY222" s="24"/>
      <c r="AZ222" s="24"/>
    </row>
    <row r="223" spans="1:60" s="96" customFormat="1" x14ac:dyDescent="0.5">
      <c r="A223" s="24"/>
      <c r="B223" s="24"/>
      <c r="C223" s="24" t="s">
        <v>91</v>
      </c>
      <c r="D223" s="24"/>
      <c r="E223" s="24"/>
      <c r="F223" s="24"/>
      <c r="G223" s="24"/>
      <c r="H223" s="134"/>
      <c r="I223" s="24"/>
      <c r="J223" s="134"/>
      <c r="K223" s="134"/>
      <c r="L223" s="134"/>
      <c r="M223" s="134"/>
      <c r="N223" s="134"/>
      <c r="O223" s="134"/>
      <c r="P223" s="134"/>
      <c r="Q223" s="134"/>
      <c r="R223" s="134"/>
      <c r="S223" s="134"/>
      <c r="T223" s="134"/>
      <c r="U223" s="134"/>
      <c r="V223" s="134"/>
      <c r="W223" s="134"/>
      <c r="X223" s="134"/>
      <c r="Y223" s="134"/>
      <c r="Z223" s="134"/>
      <c r="AA223" s="134"/>
      <c r="AB223" s="134"/>
      <c r="AC223" s="134"/>
      <c r="AD223" s="134"/>
      <c r="AE223" s="134"/>
      <c r="AF223" s="134"/>
      <c r="AG223" s="134"/>
      <c r="AH223" s="134"/>
      <c r="AI223" s="134"/>
      <c r="AJ223" s="134"/>
      <c r="AK223" s="134"/>
      <c r="AL223" s="134"/>
      <c r="AM223" s="134"/>
      <c r="AN223" s="24"/>
      <c r="AO223" s="24"/>
      <c r="AP223" s="24"/>
      <c r="AQ223" s="24"/>
      <c r="AR223" s="24"/>
      <c r="AS223" s="24"/>
      <c r="AT223" s="24"/>
      <c r="AU223" s="24"/>
      <c r="AV223" s="24"/>
      <c r="AW223" s="24"/>
      <c r="AX223" s="24"/>
      <c r="AY223" s="24"/>
      <c r="AZ223" s="24"/>
    </row>
    <row r="224" spans="1:60" s="96" customFormat="1" x14ac:dyDescent="0.5">
      <c r="A224" s="24"/>
      <c r="B224" s="24"/>
      <c r="C224" s="24"/>
      <c r="D224" s="24"/>
      <c r="E224" s="24"/>
      <c r="F224" s="24"/>
      <c r="G224" s="24"/>
      <c r="H224" s="134"/>
      <c r="I224" s="24"/>
      <c r="J224" s="134"/>
      <c r="K224" s="134"/>
      <c r="L224" s="134"/>
      <c r="M224" s="134"/>
      <c r="N224" s="134"/>
      <c r="O224" s="134"/>
      <c r="P224" s="134"/>
      <c r="Q224" s="134"/>
      <c r="R224" s="134"/>
      <c r="S224" s="134"/>
      <c r="T224" s="134"/>
      <c r="U224" s="134"/>
      <c r="V224" s="134"/>
      <c r="W224" s="134"/>
      <c r="X224" s="134"/>
      <c r="Y224" s="134"/>
      <c r="Z224" s="134"/>
      <c r="AA224" s="134"/>
      <c r="AB224" s="134"/>
      <c r="AC224" s="134"/>
      <c r="AD224" s="134"/>
      <c r="AE224" s="134"/>
      <c r="AF224" s="134"/>
      <c r="AG224" s="134"/>
      <c r="AH224" s="134"/>
      <c r="AI224" s="134"/>
      <c r="AJ224" s="134"/>
      <c r="AK224" s="134"/>
      <c r="AL224" s="134"/>
      <c r="AM224" s="134"/>
      <c r="AN224" s="24"/>
      <c r="AO224" s="24"/>
      <c r="AP224" s="24"/>
      <c r="AQ224" s="24"/>
      <c r="AR224" s="24"/>
      <c r="AS224" s="24"/>
      <c r="AT224" s="24"/>
      <c r="AU224" s="24"/>
      <c r="AV224" s="24"/>
      <c r="AW224" s="24"/>
      <c r="AX224" s="24"/>
      <c r="AY224" s="24"/>
      <c r="AZ224" s="24"/>
    </row>
    <row r="225" spans="1:60" x14ac:dyDescent="0.5">
      <c r="A225" s="23"/>
      <c r="B225" s="23"/>
      <c r="C225" s="23" t="s">
        <v>102</v>
      </c>
      <c r="D225" s="23" t="s">
        <v>40</v>
      </c>
      <c r="E225" s="23"/>
      <c r="F225" s="23"/>
      <c r="G225" s="23"/>
      <c r="H225" s="134"/>
      <c r="I225" s="23"/>
      <c r="J225" s="139">
        <f t="shared" ref="J225:AM225" si="192">INDEX(asset2volumes,MATCH($C225,volumesnames,),MATCH(J$7,years,0))</f>
        <v>0</v>
      </c>
      <c r="K225" s="139">
        <f t="shared" si="192"/>
        <v>0</v>
      </c>
      <c r="L225" s="139">
        <f t="shared" si="192"/>
        <v>0</v>
      </c>
      <c r="M225" s="139">
        <f t="shared" si="192"/>
        <v>0</v>
      </c>
      <c r="N225" s="139">
        <f t="shared" si="192"/>
        <v>0</v>
      </c>
      <c r="O225" s="139">
        <f t="shared" si="192"/>
        <v>0</v>
      </c>
      <c r="P225" s="139">
        <f t="shared" si="192"/>
        <v>0</v>
      </c>
      <c r="Q225" s="139">
        <f t="shared" si="192"/>
        <v>0</v>
      </c>
      <c r="R225" s="139">
        <f t="shared" si="192"/>
        <v>0</v>
      </c>
      <c r="S225" s="139">
        <f t="shared" si="192"/>
        <v>0</v>
      </c>
      <c r="T225" s="139">
        <f t="shared" si="192"/>
        <v>0</v>
      </c>
      <c r="U225" s="139">
        <f t="shared" si="192"/>
        <v>0</v>
      </c>
      <c r="V225" s="139">
        <f t="shared" si="192"/>
        <v>0</v>
      </c>
      <c r="W225" s="139">
        <f t="shared" si="192"/>
        <v>0</v>
      </c>
      <c r="X225" s="139">
        <f t="shared" si="192"/>
        <v>0</v>
      </c>
      <c r="Y225" s="139">
        <f t="shared" si="192"/>
        <v>0</v>
      </c>
      <c r="Z225" s="139">
        <f t="shared" si="192"/>
        <v>0</v>
      </c>
      <c r="AA225" s="139">
        <f t="shared" si="192"/>
        <v>0</v>
      </c>
      <c r="AB225" s="139">
        <f t="shared" si="192"/>
        <v>0</v>
      </c>
      <c r="AC225" s="139">
        <f t="shared" si="192"/>
        <v>0</v>
      </c>
      <c r="AD225" s="139">
        <f t="shared" si="192"/>
        <v>0</v>
      </c>
      <c r="AE225" s="139">
        <f t="shared" si="192"/>
        <v>0</v>
      </c>
      <c r="AF225" s="139">
        <f t="shared" si="192"/>
        <v>0</v>
      </c>
      <c r="AG225" s="139">
        <f t="shared" si="192"/>
        <v>0</v>
      </c>
      <c r="AH225" s="139">
        <f t="shared" si="192"/>
        <v>0</v>
      </c>
      <c r="AI225" s="139">
        <f t="shared" si="192"/>
        <v>0</v>
      </c>
      <c r="AJ225" s="139">
        <f t="shared" si="192"/>
        <v>0</v>
      </c>
      <c r="AK225" s="139">
        <f t="shared" si="192"/>
        <v>0</v>
      </c>
      <c r="AL225" s="139">
        <f t="shared" si="192"/>
        <v>0</v>
      </c>
      <c r="AM225" s="139">
        <f t="shared" si="192"/>
        <v>0</v>
      </c>
      <c r="AN225" s="23"/>
      <c r="AO225" s="23"/>
      <c r="AP225" s="23"/>
      <c r="AQ225" s="23"/>
      <c r="AR225" s="23"/>
      <c r="AS225" s="23"/>
      <c r="AT225" s="23"/>
      <c r="AU225" s="23"/>
      <c r="AV225" s="23"/>
      <c r="AW225" s="23"/>
      <c r="AX225" s="23"/>
      <c r="AY225" s="23"/>
      <c r="AZ225" s="23"/>
    </row>
    <row r="226" spans="1:60" x14ac:dyDescent="0.5">
      <c r="A226" s="23"/>
      <c r="B226" s="23"/>
      <c r="C226" s="23" t="s">
        <v>98</v>
      </c>
      <c r="D226" s="23" t="s">
        <v>99</v>
      </c>
      <c r="E226" s="23"/>
      <c r="F226" s="23"/>
      <c r="G226" s="23"/>
      <c r="H226" s="134"/>
      <c r="I226" s="23"/>
      <c r="J226" s="139">
        <f t="shared" ref="J226:AM226" si="193">INDEX(asset2existingcost,MATCH(J$7,years,0))</f>
        <v>0</v>
      </c>
      <c r="K226" s="139">
        <f t="shared" si="193"/>
        <v>0</v>
      </c>
      <c r="L226" s="139">
        <f t="shared" si="193"/>
        <v>0</v>
      </c>
      <c r="M226" s="139">
        <f t="shared" si="193"/>
        <v>0</v>
      </c>
      <c r="N226" s="139">
        <f t="shared" si="193"/>
        <v>0</v>
      </c>
      <c r="O226" s="139">
        <f t="shared" si="193"/>
        <v>0</v>
      </c>
      <c r="P226" s="139">
        <f t="shared" si="193"/>
        <v>0</v>
      </c>
      <c r="Q226" s="139">
        <f t="shared" si="193"/>
        <v>0</v>
      </c>
      <c r="R226" s="139">
        <f t="shared" si="193"/>
        <v>0</v>
      </c>
      <c r="S226" s="139">
        <f t="shared" si="193"/>
        <v>0</v>
      </c>
      <c r="T226" s="139">
        <f t="shared" si="193"/>
        <v>0</v>
      </c>
      <c r="U226" s="139">
        <f t="shared" si="193"/>
        <v>0</v>
      </c>
      <c r="V226" s="139">
        <f t="shared" si="193"/>
        <v>0</v>
      </c>
      <c r="W226" s="139">
        <f t="shared" si="193"/>
        <v>0</v>
      </c>
      <c r="X226" s="139">
        <f t="shared" si="193"/>
        <v>0</v>
      </c>
      <c r="Y226" s="139">
        <f t="shared" si="193"/>
        <v>0</v>
      </c>
      <c r="Z226" s="139">
        <f t="shared" si="193"/>
        <v>0</v>
      </c>
      <c r="AA226" s="139">
        <f t="shared" si="193"/>
        <v>0</v>
      </c>
      <c r="AB226" s="139">
        <f t="shared" si="193"/>
        <v>0</v>
      </c>
      <c r="AC226" s="139">
        <f t="shared" si="193"/>
        <v>0</v>
      </c>
      <c r="AD226" s="139">
        <f t="shared" si="193"/>
        <v>0</v>
      </c>
      <c r="AE226" s="139">
        <f t="shared" si="193"/>
        <v>0</v>
      </c>
      <c r="AF226" s="139">
        <f t="shared" si="193"/>
        <v>0</v>
      </c>
      <c r="AG226" s="139">
        <f t="shared" si="193"/>
        <v>0</v>
      </c>
      <c r="AH226" s="139">
        <f t="shared" si="193"/>
        <v>0</v>
      </c>
      <c r="AI226" s="139">
        <f t="shared" si="193"/>
        <v>0</v>
      </c>
      <c r="AJ226" s="139">
        <f t="shared" si="193"/>
        <v>0</v>
      </c>
      <c r="AK226" s="139">
        <f t="shared" si="193"/>
        <v>0</v>
      </c>
      <c r="AL226" s="139">
        <f t="shared" si="193"/>
        <v>0</v>
      </c>
      <c r="AM226" s="139">
        <f t="shared" si="193"/>
        <v>0</v>
      </c>
      <c r="AN226" s="23"/>
      <c r="AO226" s="23"/>
      <c r="AP226" s="23"/>
      <c r="AQ226" s="23"/>
      <c r="AR226" s="23"/>
      <c r="AS226" s="23"/>
      <c r="AT226" s="23"/>
      <c r="AU226" s="23"/>
      <c r="AV226" s="23"/>
      <c r="AW226" s="23"/>
      <c r="AX226" s="23"/>
      <c r="AY226" s="23"/>
      <c r="AZ226" s="23"/>
    </row>
    <row r="227" spans="1:60" s="96" customFormat="1" x14ac:dyDescent="0.5">
      <c r="A227" s="24"/>
      <c r="B227" s="24"/>
      <c r="C227" s="24" t="s">
        <v>100</v>
      </c>
      <c r="D227" s="24" t="s">
        <v>99</v>
      </c>
      <c r="E227" s="24"/>
      <c r="F227" s="24"/>
      <c r="G227" s="24"/>
      <c r="H227" s="140">
        <f>J227+NPV(discountrate,K227:AM227)</f>
        <v>0</v>
      </c>
      <c r="I227" s="24"/>
      <c r="J227" s="139">
        <f>J225*J226</f>
        <v>0</v>
      </c>
      <c r="K227" s="139">
        <f>K225*K226</f>
        <v>0</v>
      </c>
      <c r="L227" s="139">
        <f t="shared" ref="L227:AM227" si="194">L225*L226</f>
        <v>0</v>
      </c>
      <c r="M227" s="139">
        <f t="shared" si="194"/>
        <v>0</v>
      </c>
      <c r="N227" s="139">
        <f t="shared" si="194"/>
        <v>0</v>
      </c>
      <c r="O227" s="139">
        <f t="shared" si="194"/>
        <v>0</v>
      </c>
      <c r="P227" s="139">
        <f t="shared" si="194"/>
        <v>0</v>
      </c>
      <c r="Q227" s="139">
        <f t="shared" si="194"/>
        <v>0</v>
      </c>
      <c r="R227" s="139">
        <f t="shared" si="194"/>
        <v>0</v>
      </c>
      <c r="S227" s="139">
        <f t="shared" si="194"/>
        <v>0</v>
      </c>
      <c r="T227" s="139">
        <f t="shared" si="194"/>
        <v>0</v>
      </c>
      <c r="U227" s="139">
        <f t="shared" si="194"/>
        <v>0</v>
      </c>
      <c r="V227" s="139">
        <f t="shared" si="194"/>
        <v>0</v>
      </c>
      <c r="W227" s="139">
        <f t="shared" si="194"/>
        <v>0</v>
      </c>
      <c r="X227" s="139">
        <f t="shared" si="194"/>
        <v>0</v>
      </c>
      <c r="Y227" s="139">
        <f t="shared" si="194"/>
        <v>0</v>
      </c>
      <c r="Z227" s="139">
        <f t="shared" si="194"/>
        <v>0</v>
      </c>
      <c r="AA227" s="139">
        <f t="shared" si="194"/>
        <v>0</v>
      </c>
      <c r="AB227" s="139">
        <f t="shared" si="194"/>
        <v>0</v>
      </c>
      <c r="AC227" s="139">
        <f t="shared" si="194"/>
        <v>0</v>
      </c>
      <c r="AD227" s="139">
        <f t="shared" si="194"/>
        <v>0</v>
      </c>
      <c r="AE227" s="139">
        <f t="shared" si="194"/>
        <v>0</v>
      </c>
      <c r="AF227" s="139">
        <f t="shared" si="194"/>
        <v>0</v>
      </c>
      <c r="AG227" s="139">
        <f t="shared" si="194"/>
        <v>0</v>
      </c>
      <c r="AH227" s="139">
        <f t="shared" si="194"/>
        <v>0</v>
      </c>
      <c r="AI227" s="139">
        <f t="shared" si="194"/>
        <v>0</v>
      </c>
      <c r="AJ227" s="139">
        <f t="shared" si="194"/>
        <v>0</v>
      </c>
      <c r="AK227" s="139">
        <f t="shared" si="194"/>
        <v>0</v>
      </c>
      <c r="AL227" s="139">
        <f t="shared" si="194"/>
        <v>0</v>
      </c>
      <c r="AM227" s="139">
        <f t="shared" si="194"/>
        <v>0</v>
      </c>
      <c r="AN227" s="24"/>
      <c r="AO227" s="24"/>
      <c r="AP227" s="24"/>
      <c r="AQ227" s="24"/>
      <c r="AR227" s="24"/>
      <c r="AS227" s="24"/>
      <c r="AT227" s="24"/>
      <c r="AU227" s="24"/>
      <c r="AV227" s="24"/>
      <c r="AW227" s="24"/>
      <c r="AX227" s="24"/>
      <c r="AY227" s="24"/>
      <c r="AZ227" s="24"/>
    </row>
    <row r="228" spans="1:60" x14ac:dyDescent="0.5">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row>
    <row r="229" spans="1:60" s="61" customFormat="1" ht="35.5" thickBot="1" x14ac:dyDescent="1">
      <c r="A229" s="34"/>
      <c r="B229" s="133" t="str">
        <f>asset3name</f>
        <v>Non-bulk water asset 3</v>
      </c>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c r="AN229" s="185"/>
      <c r="AO229" s="34"/>
      <c r="AP229" s="23"/>
      <c r="AQ229" s="23"/>
      <c r="AR229" s="34"/>
      <c r="AS229" s="34"/>
      <c r="AT229" s="34"/>
      <c r="AU229" s="34"/>
      <c r="AV229" s="34"/>
      <c r="AW229" s="34"/>
      <c r="AX229" s="34"/>
      <c r="AY229" s="34"/>
      <c r="AZ229" s="34"/>
    </row>
    <row r="230" spans="1:60" x14ac:dyDescent="0.5">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23"/>
      <c r="AH230" s="23"/>
      <c r="AI230" s="23"/>
      <c r="AJ230" s="23"/>
      <c r="AK230" s="23"/>
      <c r="AL230" s="23"/>
      <c r="AM230" s="23"/>
      <c r="AN230" s="23"/>
      <c r="AO230" s="23"/>
      <c r="AP230" s="23"/>
      <c r="AQ230" s="23"/>
      <c r="AR230" s="23"/>
      <c r="AS230" s="23"/>
      <c r="AT230" s="23"/>
      <c r="AU230" s="23"/>
      <c r="AV230" s="23"/>
      <c r="AW230" s="23"/>
      <c r="AX230" s="23"/>
      <c r="AY230" s="23"/>
      <c r="AZ230" s="23"/>
    </row>
    <row r="231" spans="1:60" ht="32" thickBot="1" x14ac:dyDescent="0.9">
      <c r="A231" s="23"/>
      <c r="B231" s="23"/>
      <c r="C231" s="23"/>
      <c r="D231" s="23"/>
      <c r="E231" s="23"/>
      <c r="F231" s="23"/>
      <c r="G231" s="23"/>
      <c r="H231" s="196" t="s">
        <v>47</v>
      </c>
      <c r="I231" s="196" t="s">
        <v>48</v>
      </c>
      <c r="J231" s="23"/>
      <c r="K231" s="23"/>
      <c r="L231" s="23"/>
      <c r="M231" s="23"/>
      <c r="N231" s="23"/>
      <c r="O231" s="23"/>
      <c r="P231" s="23"/>
      <c r="Q231" s="23"/>
      <c r="R231" s="23"/>
      <c r="S231" s="23"/>
      <c r="T231" s="23"/>
      <c r="U231" s="23"/>
      <c r="V231" s="23"/>
      <c r="W231" s="23"/>
      <c r="X231" s="23"/>
      <c r="Y231" s="23"/>
      <c r="Z231" s="23"/>
      <c r="AA231" s="23"/>
      <c r="AB231" s="23"/>
      <c r="AC231" s="23"/>
      <c r="AD231" s="23"/>
      <c r="AE231" s="23"/>
      <c r="AF231" s="23"/>
      <c r="AG231" s="23"/>
      <c r="AH231" s="23"/>
      <c r="AI231" s="23"/>
      <c r="AJ231" s="23"/>
      <c r="AK231" s="23"/>
      <c r="AL231" s="23"/>
      <c r="AM231" s="23"/>
      <c r="AN231" s="23"/>
      <c r="AO231" s="23"/>
      <c r="AP231" s="23"/>
      <c r="AQ231" s="23"/>
      <c r="AR231" s="23"/>
      <c r="AS231" s="23"/>
      <c r="AT231" s="23"/>
      <c r="AU231" s="23"/>
      <c r="AV231" s="23"/>
      <c r="AW231" s="23"/>
      <c r="AX231" s="23"/>
      <c r="AY231" s="23"/>
      <c r="AZ231" s="23"/>
    </row>
    <row r="232" spans="1:60" ht="31.5" x14ac:dyDescent="0.85">
      <c r="A232" s="23"/>
      <c r="B232" s="89"/>
      <c r="C232" s="132" t="str">
        <f>B229</f>
        <v>Non-bulk water asset 3</v>
      </c>
      <c r="D232" s="105" t="s">
        <v>79</v>
      </c>
      <c r="E232" s="106"/>
      <c r="F232" s="107"/>
      <c r="G232" s="106"/>
      <c r="H232" s="191" t="e">
        <f>H238</f>
        <v>#DIV/0!</v>
      </c>
      <c r="I232" s="191" t="e">
        <f>H288</f>
        <v>#DIV/0!</v>
      </c>
      <c r="J232" s="89"/>
      <c r="K232" s="89"/>
      <c r="L232" s="89"/>
      <c r="M232" s="89"/>
      <c r="N232" s="89"/>
      <c r="O232" s="89"/>
      <c r="P232" s="89"/>
      <c r="Q232" s="89"/>
      <c r="R232" s="89"/>
      <c r="S232" s="89"/>
      <c r="T232" s="89"/>
      <c r="U232" s="89"/>
      <c r="V232" s="89"/>
      <c r="W232" s="89"/>
      <c r="X232" s="89"/>
      <c r="Y232" s="89"/>
      <c r="Z232" s="89"/>
      <c r="AA232" s="89"/>
      <c r="AB232" s="89"/>
      <c r="AC232" s="89"/>
      <c r="AD232" s="89"/>
      <c r="AE232" s="89"/>
      <c r="AF232" s="89"/>
      <c r="AG232" s="89"/>
      <c r="AH232" s="89"/>
      <c r="AI232" s="89"/>
      <c r="AJ232" s="89"/>
      <c r="AK232" s="89"/>
      <c r="AL232" s="89"/>
      <c r="AM232" s="89"/>
      <c r="AN232" s="89"/>
      <c r="AO232" s="89"/>
      <c r="AP232" s="89"/>
      <c r="AQ232" s="89"/>
      <c r="AR232" s="89"/>
      <c r="AS232" s="89"/>
      <c r="AT232" s="89"/>
      <c r="AU232" s="89"/>
      <c r="AV232" s="89"/>
      <c r="AW232" s="89"/>
      <c r="AX232" s="89"/>
      <c r="AY232" s="89"/>
      <c r="AZ232" s="89"/>
      <c r="BA232" s="89"/>
      <c r="BB232" s="89"/>
      <c r="BC232" s="89"/>
      <c r="BD232" s="89"/>
      <c r="BE232" s="89"/>
      <c r="BF232" s="89"/>
      <c r="BG232" s="89"/>
      <c r="BH232" s="89"/>
    </row>
    <row r="233" spans="1:60" x14ac:dyDescent="0.5">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23"/>
      <c r="AJ233" s="23"/>
      <c r="AK233" s="23"/>
      <c r="AL233" s="23"/>
      <c r="AM233" s="23"/>
      <c r="AN233" s="23"/>
      <c r="AO233" s="23"/>
      <c r="AP233" s="23"/>
      <c r="AQ233" s="23"/>
      <c r="AR233" s="23"/>
      <c r="AS233" s="23"/>
      <c r="AT233" s="23"/>
      <c r="AU233" s="23"/>
      <c r="AV233" s="23"/>
      <c r="AW233" s="23"/>
      <c r="AX233" s="23"/>
      <c r="AY233" s="23"/>
      <c r="AZ233" s="23"/>
    </row>
    <row r="234" spans="1:60" ht="33" customHeight="1" thickBot="1" x14ac:dyDescent="1">
      <c r="A234" s="22"/>
      <c r="B234" s="23"/>
      <c r="C234" s="192" t="s">
        <v>47</v>
      </c>
      <c r="D234" s="185"/>
      <c r="E234" s="185"/>
      <c r="F234" s="185"/>
      <c r="G234" s="185"/>
      <c r="H234" s="188"/>
      <c r="I234" s="188"/>
      <c r="J234" s="188"/>
      <c r="K234" s="188"/>
      <c r="L234" s="188"/>
      <c r="M234" s="188"/>
      <c r="N234" s="188"/>
      <c r="O234" s="188"/>
      <c r="P234" s="188"/>
      <c r="Q234" s="188"/>
      <c r="R234" s="188"/>
      <c r="S234" s="188"/>
      <c r="T234" s="188"/>
      <c r="U234" s="188"/>
      <c r="V234" s="188"/>
      <c r="W234" s="188"/>
      <c r="X234" s="188"/>
      <c r="Y234" s="188"/>
      <c r="Z234" s="188"/>
      <c r="AA234" s="188"/>
      <c r="AB234" s="188"/>
      <c r="AC234" s="188"/>
      <c r="AD234" s="188"/>
      <c r="AE234" s="188"/>
      <c r="AF234" s="188"/>
      <c r="AG234" s="188"/>
      <c r="AH234" s="188"/>
      <c r="AI234" s="188"/>
      <c r="AJ234" s="188"/>
      <c r="AK234" s="188"/>
      <c r="AL234" s="188"/>
      <c r="AM234" s="188"/>
      <c r="AN234" s="185"/>
      <c r="AO234" s="199"/>
      <c r="AP234" s="200"/>
      <c r="AQ234" s="200"/>
      <c r="AR234" s="200"/>
      <c r="AS234" s="200"/>
      <c r="AT234" s="200"/>
      <c r="AU234" s="200"/>
      <c r="AV234" s="200"/>
      <c r="AW234" s="200"/>
      <c r="AX234" s="200"/>
      <c r="AY234" s="200"/>
      <c r="AZ234" s="200"/>
    </row>
    <row r="235" spans="1:60" ht="31.5" x14ac:dyDescent="0.85">
      <c r="A235" s="23"/>
      <c r="B235" s="89"/>
      <c r="C235" s="89"/>
      <c r="D235" s="89"/>
      <c r="E235" s="89"/>
      <c r="F235" s="90"/>
      <c r="G235" s="89"/>
      <c r="H235" s="89"/>
      <c r="I235" s="89"/>
      <c r="J235" s="89"/>
      <c r="K235" s="89"/>
      <c r="L235" s="89"/>
      <c r="M235" s="89"/>
      <c r="N235" s="89"/>
      <c r="O235" s="89"/>
      <c r="P235" s="89"/>
      <c r="Q235" s="89"/>
      <c r="R235" s="89"/>
      <c r="S235" s="89"/>
      <c r="T235" s="89"/>
      <c r="U235" s="89"/>
      <c r="V235" s="89"/>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89"/>
      <c r="AY235" s="89"/>
      <c r="AZ235" s="89"/>
      <c r="BA235" s="89"/>
      <c r="BB235" s="89"/>
      <c r="BC235" s="89"/>
      <c r="BD235" s="89"/>
      <c r="BE235" s="89"/>
      <c r="BF235" s="89"/>
      <c r="BG235" s="89"/>
      <c r="BH235" s="89"/>
    </row>
    <row r="236" spans="1:60" x14ac:dyDescent="0.5">
      <c r="A236" s="23"/>
      <c r="B236" s="23"/>
      <c r="C236" s="97" t="s">
        <v>80</v>
      </c>
      <c r="D236" s="23"/>
      <c r="E236" s="23"/>
      <c r="F236" s="23"/>
      <c r="G236" s="23"/>
      <c r="H236" s="138">
        <f>(H276-H254)</f>
        <v>0</v>
      </c>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row>
    <row r="237" spans="1:60" x14ac:dyDescent="0.5">
      <c r="A237" s="23"/>
      <c r="B237" s="23"/>
      <c r="C237" s="97" t="s">
        <v>81</v>
      </c>
      <c r="D237" s="23"/>
      <c r="E237" s="23"/>
      <c r="F237" s="23"/>
      <c r="G237" s="23"/>
      <c r="H237" s="138">
        <f>(H272-H250)*1000000</f>
        <v>0</v>
      </c>
      <c r="I237" s="23"/>
      <c r="J237" s="23"/>
      <c r="K237" s="23"/>
      <c r="L237" s="23"/>
      <c r="M237" s="23"/>
      <c r="N237" s="23"/>
      <c r="O237" s="23"/>
      <c r="P237" s="23"/>
      <c r="Q237" s="23"/>
      <c r="R237" s="23"/>
      <c r="S237" s="23"/>
      <c r="T237" s="23"/>
      <c r="U237" s="23"/>
      <c r="V237" s="23"/>
      <c r="W237" s="23"/>
      <c r="X237" s="23"/>
      <c r="Y237" s="23"/>
      <c r="Z237" s="23"/>
      <c r="AA237" s="23"/>
      <c r="AB237" s="23"/>
      <c r="AC237" s="23"/>
      <c r="AD237" s="23"/>
      <c r="AE237" s="23"/>
      <c r="AF237" s="23"/>
      <c r="AG237" s="23"/>
      <c r="AH237" s="23"/>
      <c r="AI237" s="23"/>
      <c r="AJ237" s="23"/>
      <c r="AK237" s="23"/>
      <c r="AL237" s="23"/>
      <c r="AM237" s="23"/>
      <c r="AN237" s="23"/>
      <c r="AO237" s="23"/>
      <c r="AP237" s="23"/>
      <c r="AQ237" s="23"/>
      <c r="AR237" s="23"/>
      <c r="AS237" s="23"/>
      <c r="AT237" s="23"/>
      <c r="AU237" s="23"/>
      <c r="AV237" s="23"/>
      <c r="AW237" s="23"/>
      <c r="AX237" s="23"/>
      <c r="AY237" s="23"/>
      <c r="AZ237" s="23"/>
    </row>
    <row r="238" spans="1:60" x14ac:dyDescent="0.5">
      <c r="A238" s="23"/>
      <c r="B238" s="23"/>
      <c r="C238" s="98" t="s">
        <v>82</v>
      </c>
      <c r="D238" s="98" t="s">
        <v>79</v>
      </c>
      <c r="E238" s="24"/>
      <c r="F238" s="23"/>
      <c r="G238" s="23"/>
      <c r="H238" s="139" t="e">
        <f>H236/H237</f>
        <v>#DIV/0!</v>
      </c>
      <c r="I238" s="23"/>
      <c r="J238" s="23"/>
      <c r="K238" s="23"/>
      <c r="L238" s="23"/>
      <c r="M238" s="23"/>
      <c r="N238" s="23"/>
      <c r="O238" s="23"/>
      <c r="P238" s="23"/>
      <c r="Q238" s="23"/>
      <c r="R238" s="23"/>
      <c r="S238" s="23"/>
      <c r="T238" s="23"/>
      <c r="U238" s="23"/>
      <c r="V238" s="23"/>
      <c r="W238" s="23"/>
      <c r="X238" s="23"/>
      <c r="Y238" s="23"/>
      <c r="Z238" s="23"/>
      <c r="AA238" s="23"/>
      <c r="AB238" s="23"/>
      <c r="AC238" s="23"/>
      <c r="AD238" s="23"/>
      <c r="AE238" s="23"/>
      <c r="AF238" s="23"/>
      <c r="AG238" s="23"/>
      <c r="AH238" s="23"/>
      <c r="AI238" s="23"/>
      <c r="AJ238" s="23"/>
      <c r="AK238" s="23"/>
      <c r="AL238" s="23"/>
      <c r="AM238" s="23"/>
      <c r="AN238" s="23"/>
      <c r="AO238" s="23"/>
      <c r="AP238" s="23"/>
      <c r="AQ238" s="23"/>
      <c r="AR238" s="23"/>
      <c r="AS238" s="23"/>
      <c r="AT238" s="23"/>
      <c r="AU238" s="23"/>
      <c r="AV238" s="23"/>
      <c r="AW238" s="23"/>
      <c r="AX238" s="23"/>
      <c r="AY238" s="23"/>
      <c r="AZ238" s="23"/>
    </row>
    <row r="239" spans="1:60" x14ac:dyDescent="0.5">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c r="AC239" s="23"/>
      <c r="AD239" s="23"/>
      <c r="AE239" s="23"/>
      <c r="AF239" s="23"/>
      <c r="AG239" s="23"/>
      <c r="AH239" s="23"/>
      <c r="AI239" s="23"/>
      <c r="AJ239" s="23"/>
      <c r="AK239" s="23"/>
      <c r="AL239" s="23"/>
      <c r="AM239" s="23"/>
      <c r="AN239" s="23"/>
      <c r="AO239" s="23"/>
      <c r="AP239" s="23"/>
      <c r="AQ239" s="23"/>
      <c r="AR239" s="23"/>
      <c r="AS239" s="23"/>
      <c r="AT239" s="23"/>
      <c r="AU239" s="23"/>
      <c r="AV239" s="23"/>
      <c r="AW239" s="23"/>
      <c r="AX239" s="23"/>
      <c r="AY239" s="23"/>
      <c r="AZ239" s="23"/>
    </row>
    <row r="240" spans="1:60" ht="19.5" x14ac:dyDescent="0.55000000000000004">
      <c r="A240" s="23"/>
      <c r="C240" s="92" t="s">
        <v>83</v>
      </c>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c r="AC240" s="23"/>
      <c r="AD240" s="23"/>
      <c r="AE240" s="23"/>
      <c r="AF240" s="23"/>
      <c r="AG240" s="23"/>
      <c r="AH240" s="23"/>
      <c r="AI240" s="23"/>
      <c r="AJ240" s="23"/>
      <c r="AK240" s="23"/>
      <c r="AL240" s="23"/>
      <c r="AM240" s="23"/>
      <c r="AN240" s="23"/>
      <c r="AO240" s="23"/>
      <c r="AP240" s="23"/>
      <c r="AQ240" s="23"/>
      <c r="AR240" s="23"/>
      <c r="AS240" s="23"/>
      <c r="AT240" s="23"/>
      <c r="AU240" s="23"/>
      <c r="AV240" s="23"/>
      <c r="AW240" s="23"/>
      <c r="AX240" s="23"/>
      <c r="AY240" s="23"/>
      <c r="AZ240" s="23"/>
    </row>
    <row r="241" spans="1:60" x14ac:dyDescent="0.5">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c r="AC241" s="23"/>
      <c r="AD241" s="23"/>
      <c r="AE241" s="23"/>
      <c r="AF241" s="23"/>
      <c r="AG241" s="23"/>
      <c r="AH241" s="23"/>
      <c r="AI241" s="23"/>
      <c r="AJ241" s="23"/>
      <c r="AK241" s="23"/>
      <c r="AL241" s="23"/>
      <c r="AM241" s="23"/>
      <c r="AN241" s="23"/>
      <c r="AO241" s="23"/>
      <c r="AP241" s="23"/>
      <c r="AQ241" s="23"/>
      <c r="AR241" s="23"/>
      <c r="AS241" s="23"/>
      <c r="AT241" s="23"/>
      <c r="AU241" s="23"/>
      <c r="AV241" s="23"/>
      <c r="AW241" s="23"/>
      <c r="AX241" s="23"/>
      <c r="AY241" s="23"/>
      <c r="AZ241" s="23"/>
    </row>
    <row r="242" spans="1:60" x14ac:dyDescent="0.5">
      <c r="A242" s="23"/>
      <c r="B242" s="23"/>
      <c r="C242" s="93" t="s">
        <v>84</v>
      </c>
      <c r="D242" s="94"/>
      <c r="E242" s="94"/>
      <c r="F242" s="23"/>
      <c r="G242" s="23"/>
      <c r="H242" s="94"/>
      <c r="I242" s="23"/>
      <c r="J242" s="94"/>
      <c r="K242" s="94"/>
      <c r="L242" s="94"/>
      <c r="M242" s="94"/>
      <c r="N242" s="94"/>
      <c r="O242" s="94"/>
      <c r="P242" s="94"/>
      <c r="Q242" s="94"/>
      <c r="R242" s="94"/>
      <c r="S242" s="94"/>
      <c r="T242" s="94"/>
      <c r="U242" s="94"/>
      <c r="V242" s="94"/>
      <c r="W242" s="94"/>
      <c r="X242" s="94"/>
      <c r="Y242" s="94"/>
      <c r="Z242" s="94"/>
      <c r="AA242" s="94"/>
      <c r="AB242" s="94"/>
      <c r="AC242" s="94"/>
      <c r="AD242" s="94"/>
      <c r="AE242" s="94"/>
      <c r="AF242" s="23"/>
      <c r="AG242" s="23"/>
      <c r="AH242" s="23"/>
      <c r="AI242" s="23"/>
      <c r="AJ242" s="23"/>
      <c r="AK242" s="23"/>
      <c r="AL242" s="23"/>
      <c r="AM242" s="23"/>
      <c r="AN242" s="23"/>
      <c r="AO242" s="23"/>
      <c r="AP242" s="23"/>
      <c r="AQ242" s="23"/>
      <c r="AR242" s="23"/>
      <c r="AS242" s="23"/>
      <c r="AT242" s="23"/>
      <c r="AU242" s="23"/>
      <c r="AV242" s="23"/>
      <c r="AW242" s="23"/>
      <c r="AX242" s="23"/>
      <c r="AY242" s="23"/>
      <c r="AZ242" s="23"/>
    </row>
    <row r="243" spans="1:60" x14ac:dyDescent="0.5">
      <c r="A243" s="23"/>
      <c r="B243" s="23"/>
      <c r="C243" s="93" t="s">
        <v>85</v>
      </c>
      <c r="D243" s="93"/>
      <c r="E243" s="93"/>
      <c r="F243" s="23"/>
      <c r="G243" s="23"/>
      <c r="H243" s="94"/>
      <c r="I243" s="23"/>
      <c r="J243" s="100">
        <f t="shared" ref="J243:AM243" si="195">IF(J250&lt;INDEX(tippingpoints,MATCH($B229,tippingpointnames,0),1),0,1)</f>
        <v>1</v>
      </c>
      <c r="K243" s="100">
        <f t="shared" si="195"/>
        <v>1</v>
      </c>
      <c r="L243" s="100">
        <f t="shared" si="195"/>
        <v>1</v>
      </c>
      <c r="M243" s="100">
        <f t="shared" si="195"/>
        <v>1</v>
      </c>
      <c r="N243" s="100">
        <f t="shared" si="195"/>
        <v>1</v>
      </c>
      <c r="O243" s="100">
        <f t="shared" si="195"/>
        <v>1</v>
      </c>
      <c r="P243" s="100">
        <f t="shared" si="195"/>
        <v>1</v>
      </c>
      <c r="Q243" s="100">
        <f t="shared" si="195"/>
        <v>1</v>
      </c>
      <c r="R243" s="100">
        <f t="shared" si="195"/>
        <v>1</v>
      </c>
      <c r="S243" s="100">
        <f t="shared" si="195"/>
        <v>1</v>
      </c>
      <c r="T243" s="100">
        <f t="shared" si="195"/>
        <v>1</v>
      </c>
      <c r="U243" s="100">
        <f t="shared" si="195"/>
        <v>1</v>
      </c>
      <c r="V243" s="100">
        <f t="shared" si="195"/>
        <v>1</v>
      </c>
      <c r="W243" s="100">
        <f t="shared" si="195"/>
        <v>1</v>
      </c>
      <c r="X243" s="100">
        <f t="shared" si="195"/>
        <v>1</v>
      </c>
      <c r="Y243" s="100">
        <f t="shared" si="195"/>
        <v>1</v>
      </c>
      <c r="Z243" s="100">
        <f t="shared" si="195"/>
        <v>1</v>
      </c>
      <c r="AA243" s="100">
        <f t="shared" si="195"/>
        <v>1</v>
      </c>
      <c r="AB243" s="100">
        <f t="shared" si="195"/>
        <v>1</v>
      </c>
      <c r="AC243" s="100">
        <f t="shared" si="195"/>
        <v>1</v>
      </c>
      <c r="AD243" s="100">
        <f t="shared" si="195"/>
        <v>1</v>
      </c>
      <c r="AE243" s="100">
        <f t="shared" si="195"/>
        <v>1</v>
      </c>
      <c r="AF243" s="100">
        <f t="shared" si="195"/>
        <v>1</v>
      </c>
      <c r="AG243" s="100">
        <f t="shared" si="195"/>
        <v>1</v>
      </c>
      <c r="AH243" s="100">
        <f t="shared" si="195"/>
        <v>1</v>
      </c>
      <c r="AI243" s="100">
        <f t="shared" si="195"/>
        <v>1</v>
      </c>
      <c r="AJ243" s="100">
        <f t="shared" si="195"/>
        <v>1</v>
      </c>
      <c r="AK243" s="100">
        <f t="shared" si="195"/>
        <v>1</v>
      </c>
      <c r="AL243" s="100">
        <f t="shared" si="195"/>
        <v>1</v>
      </c>
      <c r="AM243" s="100">
        <f t="shared" si="195"/>
        <v>1</v>
      </c>
      <c r="AN243" s="23"/>
      <c r="AO243" s="23"/>
      <c r="AP243" s="23"/>
      <c r="AQ243" s="23"/>
      <c r="AR243" s="23"/>
      <c r="AS243" s="23"/>
      <c r="AT243" s="23"/>
      <c r="AU243" s="23"/>
      <c r="AV243" s="23"/>
      <c r="AW243" s="23"/>
      <c r="AX243" s="23"/>
      <c r="AY243" s="23"/>
      <c r="AZ243" s="23"/>
    </row>
    <row r="244" spans="1:60" x14ac:dyDescent="0.5">
      <c r="A244" s="23"/>
      <c r="B244" s="23"/>
      <c r="C244" s="93" t="s">
        <v>86</v>
      </c>
      <c r="D244" s="93"/>
      <c r="E244" s="93"/>
      <c r="F244" s="23"/>
      <c r="G244" s="23"/>
      <c r="H244" s="94"/>
      <c r="I244" s="23"/>
      <c r="J244" s="102">
        <f>IF(SUM($J243:J243)=0,0,1)</f>
        <v>1</v>
      </c>
      <c r="K244" s="102">
        <f>IF(SUM($J243:K243)=0,0,1)</f>
        <v>1</v>
      </c>
      <c r="L244" s="102">
        <f>IF(SUM($J243:L243)=0,0,1)</f>
        <v>1</v>
      </c>
      <c r="M244" s="102">
        <f>IF(SUM($J243:M243)=0,0,1)</f>
        <v>1</v>
      </c>
      <c r="N244" s="102">
        <f>IF(SUM($J243:N243)=0,0,1)</f>
        <v>1</v>
      </c>
      <c r="O244" s="102">
        <f>IF(SUM($J243:O243)=0,0,1)</f>
        <v>1</v>
      </c>
      <c r="P244" s="102">
        <f>IF(SUM($J243:P243)=0,0,1)</f>
        <v>1</v>
      </c>
      <c r="Q244" s="102">
        <f>IF(SUM($J243:Q243)=0,0,1)</f>
        <v>1</v>
      </c>
      <c r="R244" s="102">
        <f>IF(SUM($J243:R243)=0,0,1)</f>
        <v>1</v>
      </c>
      <c r="S244" s="102">
        <f>IF(SUM($J243:S243)=0,0,1)</f>
        <v>1</v>
      </c>
      <c r="T244" s="102">
        <f>IF(SUM($J243:T243)=0,0,1)</f>
        <v>1</v>
      </c>
      <c r="U244" s="102">
        <f>IF(SUM($J243:U243)=0,0,1)</f>
        <v>1</v>
      </c>
      <c r="V244" s="102">
        <f>IF(SUM($J243:V243)=0,0,1)</f>
        <v>1</v>
      </c>
      <c r="W244" s="102">
        <f>IF(SUM($J243:W243)=0,0,1)</f>
        <v>1</v>
      </c>
      <c r="X244" s="102">
        <f>IF(SUM($J243:X243)=0,0,1)</f>
        <v>1</v>
      </c>
      <c r="Y244" s="102">
        <f>IF(SUM($J243:Y243)=0,0,1)</f>
        <v>1</v>
      </c>
      <c r="Z244" s="102">
        <f>IF(SUM($J243:Z243)=0,0,1)</f>
        <v>1</v>
      </c>
      <c r="AA244" s="102">
        <f>IF(SUM($J243:AA243)=0,0,1)</f>
        <v>1</v>
      </c>
      <c r="AB244" s="102">
        <f>IF(SUM($J243:AB243)=0,0,1)</f>
        <v>1</v>
      </c>
      <c r="AC244" s="102">
        <f>IF(SUM($J243:AC243)=0,0,1)</f>
        <v>1</v>
      </c>
      <c r="AD244" s="102">
        <f>IF(SUM($J243:AD243)=0,0,1)</f>
        <v>1</v>
      </c>
      <c r="AE244" s="102">
        <f>IF(SUM($J243:AE243)=0,0,1)</f>
        <v>1</v>
      </c>
      <c r="AF244" s="102">
        <f>IF(SUM($J243:AF243)=0,0,1)</f>
        <v>1</v>
      </c>
      <c r="AG244" s="102">
        <f>IF(SUM($J243:AG243)=0,0,1)</f>
        <v>1</v>
      </c>
      <c r="AH244" s="102">
        <f>IF(SUM($J243:AH243)=0,0,1)</f>
        <v>1</v>
      </c>
      <c r="AI244" s="102">
        <f>IF(SUM($J243:AI243)=0,0,1)</f>
        <v>1</v>
      </c>
      <c r="AJ244" s="102">
        <f>IF(SUM($J243:AJ243)=0,0,1)</f>
        <v>1</v>
      </c>
      <c r="AK244" s="102">
        <f>IF(SUM($J243:AK243)=0,0,1)</f>
        <v>1</v>
      </c>
      <c r="AL244" s="102">
        <f>IF(SUM($J243:AL243)=0,0,1)</f>
        <v>1</v>
      </c>
      <c r="AM244" s="102">
        <f>IF(SUM($J243:AM243)=0,0,1)</f>
        <v>1</v>
      </c>
      <c r="AN244" s="23"/>
      <c r="AO244" s="23"/>
      <c r="AP244" s="23"/>
      <c r="AQ244" s="23"/>
      <c r="AR244" s="23"/>
      <c r="AS244" s="23"/>
      <c r="AT244" s="23"/>
      <c r="AU244" s="23"/>
      <c r="AV244" s="23"/>
      <c r="AW244" s="23"/>
      <c r="AX244" s="23"/>
      <c r="AY244" s="23"/>
      <c r="AZ244" s="23"/>
    </row>
    <row r="245" spans="1:60" x14ac:dyDescent="0.5">
      <c r="A245" s="23"/>
      <c r="B245" s="23"/>
      <c r="C245" s="93" t="s">
        <v>87</v>
      </c>
      <c r="D245" s="93"/>
      <c r="E245" s="93"/>
      <c r="F245" s="23"/>
      <c r="G245" s="23"/>
      <c r="H245" s="94"/>
      <c r="I245" s="23"/>
      <c r="J245" s="102">
        <f>IF($AK244=0,0,IF(AND(J244=0,J243=0),K245-1,0))</f>
        <v>0</v>
      </c>
      <c r="K245" s="102">
        <f t="shared" ref="K245" si="196">IF($AK244=0,0,IF(AND(K244=0,K243=0),L245-1,0))</f>
        <v>0</v>
      </c>
      <c r="L245" s="102">
        <f t="shared" ref="L245" si="197">IF($AK244=0,0,IF(AND(L244=0,L243=0),M245-1,0))</f>
        <v>0</v>
      </c>
      <c r="M245" s="102">
        <f t="shared" ref="M245" si="198">IF($AK244=0,0,IF(AND(M244=0,M243=0),N245-1,0))</f>
        <v>0</v>
      </c>
      <c r="N245" s="102">
        <f t="shared" ref="N245" si="199">IF($AK244=0,0,IF(AND(N244=0,N243=0),O245-1,0))</f>
        <v>0</v>
      </c>
      <c r="O245" s="102">
        <f t="shared" ref="O245" si="200">IF($AK244=0,0,IF(AND(O244=0,O243=0),P245-1,0))</f>
        <v>0</v>
      </c>
      <c r="P245" s="102">
        <f t="shared" ref="P245" si="201">IF($AK244=0,0,IF(AND(P244=0,P243=0),Q245-1,0))</f>
        <v>0</v>
      </c>
      <c r="Q245" s="102">
        <f t="shared" ref="Q245" si="202">IF($AK244=0,0,IF(AND(Q244=0,Q243=0),R245-1,0))</f>
        <v>0</v>
      </c>
      <c r="R245" s="102">
        <f t="shared" ref="R245" si="203">IF($AK244=0,0,IF(AND(R244=0,R243=0),S245-1,0))</f>
        <v>0</v>
      </c>
      <c r="S245" s="102">
        <f t="shared" ref="S245" si="204">IF($AK244=0,0,IF(AND(S244=0,S243=0),T245-1,0))</f>
        <v>0</v>
      </c>
      <c r="T245" s="102">
        <f t="shared" ref="T245" si="205">IF($AK244=0,0,IF(AND(T244=0,T243=0),U245-1,0))</f>
        <v>0</v>
      </c>
      <c r="U245" s="102">
        <f t="shared" ref="U245" si="206">IF($AK244=0,0,IF(AND(U244=0,U243=0),V245-1,0))</f>
        <v>0</v>
      </c>
      <c r="V245" s="102">
        <f t="shared" ref="V245" si="207">IF($AK244=0,0,IF(AND(V244=0,V243=0),W245-1,0))</f>
        <v>0</v>
      </c>
      <c r="W245" s="102">
        <f t="shared" ref="W245" si="208">IF($AK244=0,0,IF(AND(W244=0,W243=0),X245-1,0))</f>
        <v>0</v>
      </c>
      <c r="X245" s="102">
        <f t="shared" ref="X245" si="209">IF($AK244=0,0,IF(AND(X244=0,X243=0),Y245-1,0))</f>
        <v>0</v>
      </c>
      <c r="Y245" s="102">
        <f t="shared" ref="Y245" si="210">IF($AK244=0,0,IF(AND(Y244=0,Y243=0),Z245-1,0))</f>
        <v>0</v>
      </c>
      <c r="Z245" s="102">
        <f t="shared" ref="Z245" si="211">IF($AK244=0,0,IF(AND(Z244=0,Z243=0),AA245-1,0))</f>
        <v>0</v>
      </c>
      <c r="AA245" s="102">
        <f t="shared" ref="AA245" si="212">IF($AK244=0,0,IF(AND(AA244=0,AA243=0),AB245-1,0))</f>
        <v>0</v>
      </c>
      <c r="AB245" s="102">
        <f t="shared" ref="AB245" si="213">IF($AK244=0,0,IF(AND(AB244=0,AB243=0),AC245-1,0))</f>
        <v>0</v>
      </c>
      <c r="AC245" s="102">
        <f t="shared" ref="AC245" si="214">IF($AK244=0,0,IF(AND(AC244=0,AC243=0),AD245-1,0))</f>
        <v>0</v>
      </c>
      <c r="AD245" s="102">
        <f t="shared" ref="AD245" si="215">IF($AK244=0,0,IF(AND(AD244=0,AD243=0),AE245-1,0))</f>
        <v>0</v>
      </c>
      <c r="AE245" s="102">
        <f t="shared" ref="AE245" si="216">IF($AK244=0,0,IF(AND(AE244=0,AE243=0),AF245-1,0))</f>
        <v>0</v>
      </c>
      <c r="AF245" s="102">
        <f t="shared" ref="AF245" si="217">IF($AK244=0,0,IF(AND(AF244=0,AF243=0),AG245-1,0))</f>
        <v>0</v>
      </c>
      <c r="AG245" s="102">
        <f t="shared" ref="AG245" si="218">IF($AK244=0,0,IF(AND(AG244=0,AG243=0),AH245-1,0))</f>
        <v>0</v>
      </c>
      <c r="AH245" s="102">
        <f t="shared" ref="AH245" si="219">IF($AK244=0,0,IF(AND(AH244=0,AH243=0),AI245-1,0))</f>
        <v>0</v>
      </c>
      <c r="AI245" s="102">
        <f t="shared" ref="AI245" si="220">IF($AK244=0,0,IF(AND(AI244=0,AI243=0),AJ245-1,0))</f>
        <v>0</v>
      </c>
      <c r="AJ245" s="102">
        <f t="shared" ref="AJ245" si="221">IF($AK244=0,0,IF(AND(AJ244=0,AJ243=0),AK245-1,0))</f>
        <v>0</v>
      </c>
      <c r="AK245" s="102">
        <f t="shared" ref="AK245" si="222">IF($AK244=0,0,IF(AND(AK244=0,AK243=0),AL245-1,0))</f>
        <v>0</v>
      </c>
      <c r="AL245" s="102">
        <f t="shared" ref="AL245" si="223">IF($AK244=0,0,IF(AND(AL244=0,AL243=0),AM245-1,0))</f>
        <v>0</v>
      </c>
      <c r="AM245" s="102">
        <f t="shared" ref="AM245" si="224">IF($AK244=0,0,IF(AND(AM244=0,AM243=0),AN245-1,0))</f>
        <v>0</v>
      </c>
      <c r="AN245" s="23"/>
      <c r="AO245" s="23"/>
      <c r="AP245" s="23"/>
      <c r="AQ245" s="23"/>
      <c r="AR245" s="23"/>
      <c r="AS245" s="23"/>
      <c r="AT245" s="23"/>
      <c r="AU245" s="23"/>
      <c r="AV245" s="23"/>
      <c r="AW245" s="23"/>
      <c r="AX245" s="23"/>
      <c r="AY245" s="23"/>
      <c r="AZ245" s="23"/>
    </row>
    <row r="246" spans="1:60" x14ac:dyDescent="0.5">
      <c r="A246" s="23"/>
      <c r="B246" s="23"/>
      <c r="C246" s="93" t="s">
        <v>88</v>
      </c>
      <c r="D246" s="93"/>
      <c r="E246" s="93"/>
      <c r="F246" s="101"/>
      <c r="G246" s="93"/>
      <c r="H246" s="94"/>
      <c r="I246" s="94"/>
      <c r="J246" s="102">
        <f t="shared" ref="J246:AM246" si="225">IF(ABS(J245)=INDEX(leadtimes,MATCH($B229,assetnames,0),1),1,0)</f>
        <v>1</v>
      </c>
      <c r="K246" s="102">
        <f t="shared" si="225"/>
        <v>1</v>
      </c>
      <c r="L246" s="102">
        <f t="shared" si="225"/>
        <v>1</v>
      </c>
      <c r="M246" s="102">
        <f t="shared" si="225"/>
        <v>1</v>
      </c>
      <c r="N246" s="102">
        <f t="shared" si="225"/>
        <v>1</v>
      </c>
      <c r="O246" s="102">
        <f t="shared" si="225"/>
        <v>1</v>
      </c>
      <c r="P246" s="102">
        <f t="shared" si="225"/>
        <v>1</v>
      </c>
      <c r="Q246" s="102">
        <f t="shared" si="225"/>
        <v>1</v>
      </c>
      <c r="R246" s="102">
        <f t="shared" si="225"/>
        <v>1</v>
      </c>
      <c r="S246" s="102">
        <f t="shared" si="225"/>
        <v>1</v>
      </c>
      <c r="T246" s="102">
        <f t="shared" si="225"/>
        <v>1</v>
      </c>
      <c r="U246" s="102">
        <f t="shared" si="225"/>
        <v>1</v>
      </c>
      <c r="V246" s="102">
        <f t="shared" si="225"/>
        <v>1</v>
      </c>
      <c r="W246" s="102">
        <f t="shared" si="225"/>
        <v>1</v>
      </c>
      <c r="X246" s="102">
        <f t="shared" si="225"/>
        <v>1</v>
      </c>
      <c r="Y246" s="102">
        <f t="shared" si="225"/>
        <v>1</v>
      </c>
      <c r="Z246" s="102">
        <f t="shared" si="225"/>
        <v>1</v>
      </c>
      <c r="AA246" s="102">
        <f t="shared" si="225"/>
        <v>1</v>
      </c>
      <c r="AB246" s="102">
        <f t="shared" si="225"/>
        <v>1</v>
      </c>
      <c r="AC246" s="102">
        <f t="shared" si="225"/>
        <v>1</v>
      </c>
      <c r="AD246" s="102">
        <f t="shared" si="225"/>
        <v>1</v>
      </c>
      <c r="AE246" s="102">
        <f t="shared" si="225"/>
        <v>1</v>
      </c>
      <c r="AF246" s="102">
        <f t="shared" si="225"/>
        <v>1</v>
      </c>
      <c r="AG246" s="102">
        <f t="shared" si="225"/>
        <v>1</v>
      </c>
      <c r="AH246" s="102">
        <f t="shared" si="225"/>
        <v>1</v>
      </c>
      <c r="AI246" s="102">
        <f t="shared" si="225"/>
        <v>1</v>
      </c>
      <c r="AJ246" s="102">
        <f t="shared" si="225"/>
        <v>1</v>
      </c>
      <c r="AK246" s="102">
        <f t="shared" si="225"/>
        <v>1</v>
      </c>
      <c r="AL246" s="102">
        <f t="shared" si="225"/>
        <v>1</v>
      </c>
      <c r="AM246" s="102">
        <f t="shared" si="225"/>
        <v>1</v>
      </c>
      <c r="AN246" s="102"/>
      <c r="AO246" s="102"/>
      <c r="AP246" s="102"/>
      <c r="AQ246" s="102"/>
      <c r="AR246" s="102"/>
      <c r="AS246" s="102"/>
      <c r="AT246" s="102"/>
      <c r="AU246" s="102"/>
      <c r="AV246" s="102"/>
      <c r="AW246" s="102"/>
      <c r="AX246" s="102"/>
      <c r="AY246" s="102"/>
      <c r="AZ246" s="102"/>
      <c r="BA246" s="102"/>
      <c r="BB246" s="102"/>
      <c r="BC246" s="102"/>
      <c r="BD246" s="102"/>
      <c r="BE246" s="95"/>
      <c r="BF246" s="95"/>
      <c r="BG246" s="95"/>
      <c r="BH246" s="95"/>
    </row>
    <row r="247" spans="1:60" x14ac:dyDescent="0.5">
      <c r="A247" s="23"/>
      <c r="B247" s="23"/>
      <c r="C247" s="93" t="s">
        <v>89</v>
      </c>
      <c r="D247" s="93"/>
      <c r="E247" s="93"/>
      <c r="F247" s="101"/>
      <c r="G247" s="93"/>
      <c r="H247" s="94"/>
      <c r="I247" s="94"/>
      <c r="J247" s="102">
        <f>IF(SUM($J246:J246)=1,1,0)+I247</f>
        <v>1</v>
      </c>
      <c r="K247" s="102">
        <f>IF(SUM($J246:K246)=1,1,0)+J247</f>
        <v>1</v>
      </c>
      <c r="L247" s="102">
        <f>IF(SUM($J246:L246)=1,1,0)+K247</f>
        <v>1</v>
      </c>
      <c r="M247" s="102">
        <f>IF(SUM($J246:M246)=1,1,0)+L247</f>
        <v>1</v>
      </c>
      <c r="N247" s="102">
        <f>IF(SUM($J246:N246)=1,1,0)+M247</f>
        <v>1</v>
      </c>
      <c r="O247" s="102">
        <f>IF(SUM($J246:O246)=1,1,0)+N247</f>
        <v>1</v>
      </c>
      <c r="P247" s="102">
        <f>IF(SUM($J246:P246)=1,1,0)+O247</f>
        <v>1</v>
      </c>
      <c r="Q247" s="102">
        <f>IF(SUM($J246:Q246)=1,1,0)+P247</f>
        <v>1</v>
      </c>
      <c r="R247" s="102">
        <f>IF(SUM($J246:R246)=1,1,0)+Q247</f>
        <v>1</v>
      </c>
      <c r="S247" s="102">
        <f>IF(SUM($J246:S246)=1,1,0)+R247</f>
        <v>1</v>
      </c>
      <c r="T247" s="102">
        <f>IF(SUM($J246:T246)=1,1,0)+S247</f>
        <v>1</v>
      </c>
      <c r="U247" s="102">
        <f>IF(SUM($J246:U246)=1,1,0)+T247</f>
        <v>1</v>
      </c>
      <c r="V247" s="102">
        <f>IF(SUM($J246:V246)=1,1,0)+U247</f>
        <v>1</v>
      </c>
      <c r="W247" s="102">
        <f>IF(SUM($J246:W246)=1,1,0)+V247</f>
        <v>1</v>
      </c>
      <c r="X247" s="102">
        <f>IF(SUM($J246:X246)=1,1,0)+W247</f>
        <v>1</v>
      </c>
      <c r="Y247" s="102">
        <f>IF(SUM($J246:Y246)=1,1,0)+X247</f>
        <v>1</v>
      </c>
      <c r="Z247" s="102">
        <f>IF(SUM($J246:Z246)=1,1,0)+Y247</f>
        <v>1</v>
      </c>
      <c r="AA247" s="102">
        <f>IF(SUM($J246:AA246)=1,1,0)+Z247</f>
        <v>1</v>
      </c>
      <c r="AB247" s="102">
        <f>IF(SUM($J246:AB246)=1,1,0)+AA247</f>
        <v>1</v>
      </c>
      <c r="AC247" s="102">
        <f>IF(SUM($J246:AC246)=1,1,0)+AB247</f>
        <v>1</v>
      </c>
      <c r="AD247" s="102">
        <f>IF(SUM($J246:AD246)=1,1,0)+AC247</f>
        <v>1</v>
      </c>
      <c r="AE247" s="102">
        <f>IF(SUM($J246:AE246)=1,1,0)+AD247</f>
        <v>1</v>
      </c>
      <c r="AF247" s="102">
        <f>IF(SUM($J246:AF246)=1,1,0)+AE247</f>
        <v>1</v>
      </c>
      <c r="AG247" s="102">
        <f>IF(SUM($J246:AG246)=1,1,0)+AF247</f>
        <v>1</v>
      </c>
      <c r="AH247" s="102">
        <f>IF(SUM($J246:AH246)=1,1,0)+AG247</f>
        <v>1</v>
      </c>
      <c r="AI247" s="102">
        <f>IF(SUM($J246:AI246)=1,1,0)+AH247</f>
        <v>1</v>
      </c>
      <c r="AJ247" s="102">
        <f>IF(SUM($J246:AJ246)=1,1,0)+AI247</f>
        <v>1</v>
      </c>
      <c r="AK247" s="102">
        <f>IF(SUM($J246:AK246)=1,1,0)+AJ247</f>
        <v>1</v>
      </c>
      <c r="AL247" s="102">
        <f>IF(SUM($J246:AL246)=1,1,0)+AK247</f>
        <v>1</v>
      </c>
      <c r="AM247" s="102">
        <f>IF(SUM($J246:AM246)=1,1,0)+AL247</f>
        <v>1</v>
      </c>
      <c r="AN247" s="102"/>
      <c r="AO247" s="102"/>
      <c r="AP247" s="102"/>
      <c r="AQ247" s="102"/>
      <c r="AR247" s="102"/>
      <c r="AS247" s="102"/>
      <c r="AT247" s="102"/>
      <c r="AU247" s="102"/>
      <c r="AV247" s="102"/>
      <c r="AW247" s="102"/>
      <c r="AX247" s="102"/>
      <c r="AY247" s="102"/>
      <c r="AZ247" s="102"/>
      <c r="BA247" s="102"/>
      <c r="BB247" s="102"/>
      <c r="BC247" s="102"/>
      <c r="BD247" s="102"/>
      <c r="BE247" s="95"/>
      <c r="BF247" s="95"/>
      <c r="BG247" s="95"/>
      <c r="BH247" s="95"/>
    </row>
    <row r="248" spans="1:60" ht="15.4" customHeight="1" x14ac:dyDescent="0.5">
      <c r="A248" s="23"/>
      <c r="B248" s="23"/>
      <c r="C248" s="93" t="s">
        <v>90</v>
      </c>
      <c r="D248" s="94"/>
      <c r="E248" s="94"/>
      <c r="F248" s="99"/>
      <c r="G248" s="94"/>
      <c r="H248" s="94"/>
      <c r="I248" s="94"/>
      <c r="J248" s="100">
        <f>SUM($J243:J243)</f>
        <v>1</v>
      </c>
      <c r="K248" s="100">
        <f>SUM($J243:K243)</f>
        <v>2</v>
      </c>
      <c r="L248" s="100">
        <f>SUM($J243:L243)</f>
        <v>3</v>
      </c>
      <c r="M248" s="100">
        <f>SUM($J243:M243)</f>
        <v>4</v>
      </c>
      <c r="N248" s="100">
        <f>SUM($J243:N243)</f>
        <v>5</v>
      </c>
      <c r="O248" s="100">
        <f>SUM($J243:O243)</f>
        <v>6</v>
      </c>
      <c r="P248" s="100">
        <f>SUM($J243:P243)</f>
        <v>7</v>
      </c>
      <c r="Q248" s="100">
        <f>SUM($J243:Q243)</f>
        <v>8</v>
      </c>
      <c r="R248" s="100">
        <f>SUM($J243:R243)</f>
        <v>9</v>
      </c>
      <c r="S248" s="100">
        <f>SUM($J243:S243)</f>
        <v>10</v>
      </c>
      <c r="T248" s="100">
        <f>SUM($J243:T243)</f>
        <v>11</v>
      </c>
      <c r="U248" s="100">
        <f>SUM($J243:U243)</f>
        <v>12</v>
      </c>
      <c r="V248" s="100">
        <f>SUM($J243:V243)</f>
        <v>13</v>
      </c>
      <c r="W248" s="100">
        <f>SUM($J243:W243)</f>
        <v>14</v>
      </c>
      <c r="X248" s="100">
        <f>SUM($J243:X243)</f>
        <v>15</v>
      </c>
      <c r="Y248" s="100">
        <f>SUM($J243:Y243)</f>
        <v>16</v>
      </c>
      <c r="Z248" s="100">
        <f>SUM($J243:Z243)</f>
        <v>17</v>
      </c>
      <c r="AA248" s="100">
        <f>SUM($J243:AA243)</f>
        <v>18</v>
      </c>
      <c r="AB248" s="100">
        <f>SUM($J243:AB243)</f>
        <v>19</v>
      </c>
      <c r="AC248" s="100">
        <f>SUM($J243:AC243)</f>
        <v>20</v>
      </c>
      <c r="AD248" s="100">
        <f>SUM($J243:AD243)</f>
        <v>21</v>
      </c>
      <c r="AE248" s="100">
        <f>SUM($J243:AE243)</f>
        <v>22</v>
      </c>
      <c r="AF248" s="100">
        <f>SUM($J243:AF243)</f>
        <v>23</v>
      </c>
      <c r="AG248" s="100">
        <f>SUM($J243:AG243)</f>
        <v>24</v>
      </c>
      <c r="AH248" s="100">
        <f>SUM($J243:AH243)</f>
        <v>25</v>
      </c>
      <c r="AI248" s="100">
        <f>SUM($J243:AI243)</f>
        <v>26</v>
      </c>
      <c r="AJ248" s="100">
        <f>SUM($J243:AJ243)</f>
        <v>27</v>
      </c>
      <c r="AK248" s="100">
        <f>SUM($J243:AK243)</f>
        <v>28</v>
      </c>
      <c r="AL248" s="100">
        <f>SUM($J243:AL243)</f>
        <v>29</v>
      </c>
      <c r="AM248" s="100">
        <f>SUM($J243:AM243)</f>
        <v>30</v>
      </c>
      <c r="AN248" s="100"/>
      <c r="AO248" s="100"/>
      <c r="AP248" s="100"/>
      <c r="AQ248" s="100"/>
      <c r="AR248" s="100"/>
      <c r="AS248" s="100"/>
      <c r="AT248" s="100"/>
      <c r="AU248" s="100"/>
      <c r="AV248" s="100"/>
      <c r="AW248" s="100"/>
      <c r="AX248" s="100"/>
      <c r="AY248" s="100"/>
      <c r="AZ248" s="100"/>
      <c r="BA248" s="100"/>
      <c r="BB248" s="100"/>
      <c r="BC248" s="100"/>
      <c r="BD248" s="100"/>
      <c r="BE248" s="100"/>
      <c r="BF248" s="100"/>
      <c r="BG248" s="100"/>
      <c r="BH248" s="100"/>
    </row>
    <row r="249" spans="1:60" x14ac:dyDescent="0.5">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c r="AC249" s="23"/>
      <c r="AD249" s="23"/>
      <c r="AE249" s="23"/>
      <c r="AF249" s="23"/>
      <c r="AG249" s="23"/>
      <c r="AH249" s="23"/>
      <c r="AI249" s="23"/>
      <c r="AJ249" s="23"/>
      <c r="AK249" s="23"/>
      <c r="AL249" s="23"/>
      <c r="AM249" s="23"/>
      <c r="AN249" s="23"/>
      <c r="AO249" s="23"/>
      <c r="AP249" s="23"/>
      <c r="AQ249" s="23"/>
      <c r="AR249" s="23"/>
      <c r="AS249" s="23"/>
      <c r="AT249" s="23"/>
      <c r="AU249" s="23"/>
      <c r="AV249" s="23"/>
      <c r="AW249" s="23"/>
      <c r="AX249" s="23"/>
      <c r="AY249" s="23"/>
      <c r="AZ249" s="23"/>
    </row>
    <row r="250" spans="1:60" x14ac:dyDescent="0.5">
      <c r="A250" s="23"/>
      <c r="B250" s="23"/>
      <c r="C250" s="23" t="s">
        <v>83</v>
      </c>
      <c r="D250" s="23" t="s">
        <v>44</v>
      </c>
      <c r="E250" s="23"/>
      <c r="G250" s="23"/>
      <c r="H250" s="139">
        <f>J250+NPV(discountrate,K250:AK250)</f>
        <v>0</v>
      </c>
      <c r="I250" s="23"/>
      <c r="J250" s="139">
        <f t="shared" ref="J250:AM250" si="226">INDEX(asset3volumes,MATCH($C250,volumesnames,0),MATCH(J$7,years,0))</f>
        <v>0</v>
      </c>
      <c r="K250" s="139">
        <f t="shared" si="226"/>
        <v>0</v>
      </c>
      <c r="L250" s="139">
        <f t="shared" si="226"/>
        <v>0</v>
      </c>
      <c r="M250" s="139">
        <f t="shared" si="226"/>
        <v>0</v>
      </c>
      <c r="N250" s="139">
        <f t="shared" si="226"/>
        <v>0</v>
      </c>
      <c r="O250" s="139">
        <f t="shared" si="226"/>
        <v>0</v>
      </c>
      <c r="P250" s="139">
        <f t="shared" si="226"/>
        <v>0</v>
      </c>
      <c r="Q250" s="139">
        <f t="shared" si="226"/>
        <v>0</v>
      </c>
      <c r="R250" s="139">
        <f t="shared" si="226"/>
        <v>0</v>
      </c>
      <c r="S250" s="139">
        <f t="shared" si="226"/>
        <v>0</v>
      </c>
      <c r="T250" s="139">
        <f t="shared" si="226"/>
        <v>0</v>
      </c>
      <c r="U250" s="139">
        <f t="shared" si="226"/>
        <v>0</v>
      </c>
      <c r="V250" s="139">
        <f t="shared" si="226"/>
        <v>0</v>
      </c>
      <c r="W250" s="139">
        <f t="shared" si="226"/>
        <v>0</v>
      </c>
      <c r="X250" s="139">
        <f t="shared" si="226"/>
        <v>0</v>
      </c>
      <c r="Y250" s="139">
        <f t="shared" si="226"/>
        <v>0</v>
      </c>
      <c r="Z250" s="139">
        <f t="shared" si="226"/>
        <v>0</v>
      </c>
      <c r="AA250" s="139">
        <f t="shared" si="226"/>
        <v>0</v>
      </c>
      <c r="AB250" s="139">
        <f t="shared" si="226"/>
        <v>0</v>
      </c>
      <c r="AC250" s="139">
        <f t="shared" si="226"/>
        <v>0</v>
      </c>
      <c r="AD250" s="139">
        <f t="shared" si="226"/>
        <v>0</v>
      </c>
      <c r="AE250" s="139">
        <f t="shared" si="226"/>
        <v>0</v>
      </c>
      <c r="AF250" s="139">
        <f t="shared" si="226"/>
        <v>0</v>
      </c>
      <c r="AG250" s="139">
        <f t="shared" si="226"/>
        <v>0</v>
      </c>
      <c r="AH250" s="139">
        <f t="shared" si="226"/>
        <v>0</v>
      </c>
      <c r="AI250" s="139">
        <f t="shared" si="226"/>
        <v>0</v>
      </c>
      <c r="AJ250" s="139">
        <f t="shared" si="226"/>
        <v>0</v>
      </c>
      <c r="AK250" s="139">
        <f t="shared" si="226"/>
        <v>0</v>
      </c>
      <c r="AL250" s="139">
        <f t="shared" si="226"/>
        <v>0</v>
      </c>
      <c r="AM250" s="139">
        <f t="shared" si="226"/>
        <v>0</v>
      </c>
      <c r="AN250" s="23"/>
      <c r="AO250" s="23"/>
      <c r="AP250" s="23"/>
      <c r="AQ250" s="23"/>
      <c r="AR250" s="23"/>
      <c r="AS250" s="23"/>
      <c r="AT250" s="23"/>
      <c r="AU250" s="23"/>
      <c r="AV250" s="23"/>
      <c r="AW250" s="23"/>
      <c r="AX250" s="23"/>
      <c r="AY250" s="23"/>
      <c r="AZ250" s="23"/>
    </row>
    <row r="251" spans="1:60" x14ac:dyDescent="0.5">
      <c r="A251" s="23"/>
      <c r="B251" s="23"/>
      <c r="C251" s="23" t="s">
        <v>91</v>
      </c>
      <c r="D251" s="23" t="s">
        <v>99</v>
      </c>
      <c r="E251" s="23"/>
      <c r="F251" s="99"/>
      <c r="G251" s="23"/>
      <c r="H251" s="23"/>
      <c r="I251" s="23"/>
      <c r="J251" s="139">
        <f>J260</f>
        <v>0</v>
      </c>
      <c r="K251" s="139">
        <f t="shared" ref="K251:AM251" si="227">K260</f>
        <v>0</v>
      </c>
      <c r="L251" s="139">
        <f t="shared" si="227"/>
        <v>0</v>
      </c>
      <c r="M251" s="139">
        <f t="shared" si="227"/>
        <v>0</v>
      </c>
      <c r="N251" s="139">
        <f t="shared" si="227"/>
        <v>0</v>
      </c>
      <c r="O251" s="139">
        <f t="shared" si="227"/>
        <v>0</v>
      </c>
      <c r="P251" s="139">
        <f t="shared" si="227"/>
        <v>0</v>
      </c>
      <c r="Q251" s="139">
        <f t="shared" si="227"/>
        <v>0</v>
      </c>
      <c r="R251" s="139">
        <f t="shared" si="227"/>
        <v>0</v>
      </c>
      <c r="S251" s="139">
        <f t="shared" si="227"/>
        <v>0</v>
      </c>
      <c r="T251" s="139">
        <f t="shared" si="227"/>
        <v>0</v>
      </c>
      <c r="U251" s="139">
        <f t="shared" si="227"/>
        <v>0</v>
      </c>
      <c r="V251" s="139">
        <f t="shared" si="227"/>
        <v>0</v>
      </c>
      <c r="W251" s="139">
        <f t="shared" si="227"/>
        <v>0</v>
      </c>
      <c r="X251" s="139">
        <f t="shared" si="227"/>
        <v>0</v>
      </c>
      <c r="Y251" s="139">
        <f t="shared" si="227"/>
        <v>0</v>
      </c>
      <c r="Z251" s="139">
        <f t="shared" si="227"/>
        <v>0</v>
      </c>
      <c r="AA251" s="139">
        <f t="shared" si="227"/>
        <v>0</v>
      </c>
      <c r="AB251" s="139">
        <f t="shared" si="227"/>
        <v>0</v>
      </c>
      <c r="AC251" s="139">
        <f t="shared" si="227"/>
        <v>0</v>
      </c>
      <c r="AD251" s="139">
        <f t="shared" si="227"/>
        <v>0</v>
      </c>
      <c r="AE251" s="139">
        <f t="shared" si="227"/>
        <v>0</v>
      </c>
      <c r="AF251" s="139">
        <f t="shared" si="227"/>
        <v>0</v>
      </c>
      <c r="AG251" s="139">
        <f t="shared" si="227"/>
        <v>0</v>
      </c>
      <c r="AH251" s="139">
        <f t="shared" si="227"/>
        <v>0</v>
      </c>
      <c r="AI251" s="139">
        <f t="shared" si="227"/>
        <v>0</v>
      </c>
      <c r="AJ251" s="139">
        <f t="shared" si="227"/>
        <v>0</v>
      </c>
      <c r="AK251" s="139">
        <f t="shared" si="227"/>
        <v>0</v>
      </c>
      <c r="AL251" s="139">
        <f t="shared" si="227"/>
        <v>0</v>
      </c>
      <c r="AM251" s="139">
        <f t="shared" si="227"/>
        <v>0</v>
      </c>
      <c r="AN251" s="23"/>
      <c r="AO251" s="23"/>
      <c r="AP251" s="23"/>
      <c r="AQ251" s="23"/>
      <c r="AR251" s="23"/>
      <c r="AS251" s="23"/>
      <c r="AT251" s="23"/>
      <c r="AU251" s="23"/>
      <c r="AV251" s="23"/>
      <c r="AW251" s="23"/>
      <c r="AX251" s="23"/>
      <c r="AY251" s="23"/>
      <c r="AZ251" s="23"/>
    </row>
    <row r="252" spans="1:60" x14ac:dyDescent="0.5">
      <c r="A252" s="23"/>
      <c r="B252" s="23"/>
      <c r="C252" s="23" t="s">
        <v>93</v>
      </c>
      <c r="D252" s="23" t="s">
        <v>94</v>
      </c>
      <c r="E252" s="23"/>
      <c r="F252" s="99" t="s">
        <v>95</v>
      </c>
      <c r="G252" s="23"/>
      <c r="H252" s="23"/>
      <c r="I252" s="23"/>
      <c r="J252" s="138" cm="1">
        <f t="array" ref="J252">IF(J247=0,0,INDEX(capex,MATCH($B229,assetnames,0),J247))</f>
        <v>0</v>
      </c>
      <c r="K252" s="138" cm="1">
        <f t="array" ref="K252">IF(K247=0,0,INDEX(capex,MATCH($B229,assetnames,0),K247))</f>
        <v>0</v>
      </c>
      <c r="L252" s="138" cm="1">
        <f t="array" ref="L252">IF(L247=0,0,INDEX(capex,MATCH($B229,assetnames,0),L247))</f>
        <v>0</v>
      </c>
      <c r="M252" s="138" cm="1">
        <f t="array" ref="M252">IF(M247=0,0,INDEX(capex,MATCH($B229,assetnames,0),M247))</f>
        <v>0</v>
      </c>
      <c r="N252" s="138" cm="1">
        <f t="array" ref="N252">IF(N247=0,0,INDEX(capex,MATCH($B229,assetnames,0),N247))</f>
        <v>0</v>
      </c>
      <c r="O252" s="138" cm="1">
        <f t="array" ref="O252">IF(O247=0,0,INDEX(capex,MATCH($B229,assetnames,0),O247))</f>
        <v>0</v>
      </c>
      <c r="P252" s="138" cm="1">
        <f t="array" ref="P252">IF(P247=0,0,INDEX(capex,MATCH($B229,assetnames,0),P247))</f>
        <v>0</v>
      </c>
      <c r="Q252" s="138" cm="1">
        <f t="array" ref="Q252">IF(Q247=0,0,INDEX(capex,MATCH($B229,assetnames,0),Q247))</f>
        <v>0</v>
      </c>
      <c r="R252" s="138" cm="1">
        <f t="array" ref="R252">IF(R247=0,0,INDEX(capex,MATCH($B229,assetnames,0),R247))</f>
        <v>0</v>
      </c>
      <c r="S252" s="138" cm="1">
        <f t="array" ref="S252">IF(S247=0,0,INDEX(capex,MATCH($B229,assetnames,0),S247))</f>
        <v>0</v>
      </c>
      <c r="T252" s="138" cm="1">
        <f t="array" ref="T252">IF(T247=0,0,INDEX(capex,MATCH($B229,assetnames,0),T247))</f>
        <v>0</v>
      </c>
      <c r="U252" s="138" cm="1">
        <f t="array" ref="U252">IF(U247=0,0,INDEX(capex,MATCH($B229,assetnames,0),U247))</f>
        <v>0</v>
      </c>
      <c r="V252" s="138" cm="1">
        <f t="array" ref="V252">IF(V247=0,0,INDEX(capex,MATCH($B229,assetnames,0),V247))</f>
        <v>0</v>
      </c>
      <c r="W252" s="138" cm="1">
        <f t="array" ref="W252">IF(W247=0,0,INDEX(capex,MATCH($B229,assetnames,0),W247))</f>
        <v>0</v>
      </c>
      <c r="X252" s="138" cm="1">
        <f t="array" ref="X252">IF(X247=0,0,INDEX(capex,MATCH($B229,assetnames,0),X247))</f>
        <v>0</v>
      </c>
      <c r="Y252" s="138" cm="1">
        <f t="array" ref="Y252">IF(Y247=0,0,INDEX(capex,MATCH($B229,assetnames,0),Y247))</f>
        <v>0</v>
      </c>
      <c r="Z252" s="138" cm="1">
        <f t="array" ref="Z252">IF(Z247=0,0,INDEX(capex,MATCH($B229,assetnames,0),Z247))</f>
        <v>0</v>
      </c>
      <c r="AA252" s="138" cm="1">
        <f t="array" ref="AA252">IF(AA247=0,0,INDEX(capex,MATCH($B229,assetnames,0),AA247))</f>
        <v>0</v>
      </c>
      <c r="AB252" s="138" cm="1">
        <f t="array" ref="AB252">IF(AB247=0,0,INDEX(capex,MATCH($B229,assetnames,0),AB247))</f>
        <v>0</v>
      </c>
      <c r="AC252" s="138" cm="1">
        <f t="array" ref="AC252">IF(AC247=0,0,INDEX(capex,MATCH($B229,assetnames,0),AC247))</f>
        <v>0</v>
      </c>
      <c r="AD252" s="138" cm="1">
        <f t="array" ref="AD252">IF(AD247=0,0,INDEX(capex,MATCH($B229,assetnames,0),AD247))</f>
        <v>0</v>
      </c>
      <c r="AE252" s="138" cm="1">
        <f t="array" ref="AE252">IF(AE247=0,0,INDEX(capex,MATCH($B229,assetnames,0),AE247))</f>
        <v>0</v>
      </c>
      <c r="AF252" s="138" cm="1">
        <f t="array" ref="AF252">IF(AF247=0,0,INDEX(capex,MATCH($B229,assetnames,0),AF247))</f>
        <v>0</v>
      </c>
      <c r="AG252" s="138" cm="1">
        <f t="array" ref="AG252">IF(AG247=0,0,INDEX(capex,MATCH($B229,assetnames,0),AG247))</f>
        <v>0</v>
      </c>
      <c r="AH252" s="138" cm="1">
        <f t="array" ref="AH252">IF(AH247=0,0,INDEX(capex,MATCH($B229,assetnames,0),AH247))</f>
        <v>0</v>
      </c>
      <c r="AI252" s="138" cm="1">
        <f t="array" ref="AI252">IF(AI247=0,0,INDEX(capex,MATCH($B229,assetnames,0),AI247))</f>
        <v>0</v>
      </c>
      <c r="AJ252" s="138" cm="1">
        <f t="array" ref="AJ252">IF(AJ247=0,0,INDEX(capex,MATCH($B229,assetnames,0),AJ247))</f>
        <v>0</v>
      </c>
      <c r="AK252" s="138" cm="1">
        <f t="array" ref="AK252">IF(AK247=0,0,INDEX(capex,MATCH($B229,assetnames,0),AK247))</f>
        <v>0</v>
      </c>
      <c r="AL252" s="138" cm="1">
        <f t="array" ref="AL252">IF(AL247=0,0,INDEX(capex,MATCH($B229,assetnames,0),AL247))</f>
        <v>0</v>
      </c>
      <c r="AM252" s="138" cm="1">
        <f t="array" ref="AM252">IF(AM247=0,0,INDEX(capex,MATCH($B229,assetnames,0),AM247))</f>
        <v>0</v>
      </c>
      <c r="AN252" s="23"/>
      <c r="AO252" s="23"/>
      <c r="AP252" s="23"/>
      <c r="AQ252" s="23"/>
      <c r="AR252" s="23"/>
      <c r="AS252" s="23"/>
      <c r="AT252" s="23"/>
      <c r="AU252" s="23"/>
      <c r="AV252" s="23"/>
      <c r="AW252" s="23"/>
      <c r="AX252" s="23"/>
      <c r="AY252" s="23"/>
      <c r="AZ252" s="23"/>
    </row>
    <row r="253" spans="1:60" x14ac:dyDescent="0.5">
      <c r="A253" s="23"/>
      <c r="B253" s="23"/>
      <c r="C253" s="23" t="s">
        <v>96</v>
      </c>
      <c r="D253" s="23" t="s">
        <v>94</v>
      </c>
      <c r="E253" s="23"/>
      <c r="F253" s="114" t="str">
        <f>IF(H254=0,"",INDEX($J$7:$AM$7,1,MATCH(1,$J246:$AM246,0)))</f>
        <v/>
      </c>
      <c r="G253" s="23"/>
      <c r="H253" s="23"/>
      <c r="I253" s="23"/>
      <c r="J253" s="138">
        <f t="shared" ref="J253:AM253" si="228">IF(J243=1,INDEX(opex,MATCH($B229,assetnames,0),J248),0)</f>
        <v>0</v>
      </c>
      <c r="K253" s="138">
        <f t="shared" si="228"/>
        <v>0</v>
      </c>
      <c r="L253" s="138">
        <f t="shared" si="228"/>
        <v>0</v>
      </c>
      <c r="M253" s="138">
        <f t="shared" si="228"/>
        <v>0</v>
      </c>
      <c r="N253" s="138">
        <f t="shared" si="228"/>
        <v>0</v>
      </c>
      <c r="O253" s="138">
        <f t="shared" si="228"/>
        <v>0</v>
      </c>
      <c r="P253" s="138">
        <f t="shared" si="228"/>
        <v>0</v>
      </c>
      <c r="Q253" s="138">
        <f t="shared" si="228"/>
        <v>0</v>
      </c>
      <c r="R253" s="138">
        <f t="shared" si="228"/>
        <v>0</v>
      </c>
      <c r="S253" s="138">
        <f t="shared" si="228"/>
        <v>0</v>
      </c>
      <c r="T253" s="138">
        <f t="shared" si="228"/>
        <v>0</v>
      </c>
      <c r="U253" s="138">
        <f t="shared" si="228"/>
        <v>0</v>
      </c>
      <c r="V253" s="138">
        <f t="shared" si="228"/>
        <v>0</v>
      </c>
      <c r="W253" s="138">
        <f t="shared" si="228"/>
        <v>0</v>
      </c>
      <c r="X253" s="138">
        <f t="shared" si="228"/>
        <v>0</v>
      </c>
      <c r="Y253" s="138">
        <f t="shared" si="228"/>
        <v>0</v>
      </c>
      <c r="Z253" s="138">
        <f t="shared" si="228"/>
        <v>0</v>
      </c>
      <c r="AA253" s="138">
        <f t="shared" si="228"/>
        <v>0</v>
      </c>
      <c r="AB253" s="138">
        <f t="shared" si="228"/>
        <v>0</v>
      </c>
      <c r="AC253" s="138">
        <f t="shared" si="228"/>
        <v>0</v>
      </c>
      <c r="AD253" s="138">
        <f t="shared" si="228"/>
        <v>0</v>
      </c>
      <c r="AE253" s="138">
        <f t="shared" si="228"/>
        <v>0</v>
      </c>
      <c r="AF253" s="138">
        <f t="shared" si="228"/>
        <v>0</v>
      </c>
      <c r="AG253" s="138">
        <f t="shared" si="228"/>
        <v>0</v>
      </c>
      <c r="AH253" s="138">
        <f t="shared" si="228"/>
        <v>0</v>
      </c>
      <c r="AI253" s="138">
        <f t="shared" si="228"/>
        <v>0</v>
      </c>
      <c r="AJ253" s="138">
        <f t="shared" si="228"/>
        <v>0</v>
      </c>
      <c r="AK253" s="138">
        <f t="shared" si="228"/>
        <v>0</v>
      </c>
      <c r="AL253" s="138">
        <f t="shared" si="228"/>
        <v>0</v>
      </c>
      <c r="AM253" s="138">
        <f t="shared" si="228"/>
        <v>0</v>
      </c>
      <c r="AN253" s="23"/>
      <c r="AO253" s="23"/>
      <c r="AP253" s="23"/>
      <c r="AQ253" s="23"/>
      <c r="AR253" s="23"/>
      <c r="AS253" s="23"/>
      <c r="AT253" s="23"/>
      <c r="AU253" s="23"/>
      <c r="AV253" s="23"/>
      <c r="AW253" s="23"/>
      <c r="AX253" s="23"/>
      <c r="AY253" s="23"/>
      <c r="AZ253" s="23"/>
    </row>
    <row r="254" spans="1:60" s="96" customFormat="1" x14ac:dyDescent="0.5">
      <c r="A254" s="24"/>
      <c r="B254" s="24"/>
      <c r="C254" s="24" t="s">
        <v>97</v>
      </c>
      <c r="D254" s="24" t="s">
        <v>94</v>
      </c>
      <c r="E254" s="24"/>
      <c r="F254" s="24"/>
      <c r="G254" s="24"/>
      <c r="H254" s="139">
        <f>J254+NPV(discountrate,K254:AK254)</f>
        <v>0</v>
      </c>
      <c r="I254" s="24"/>
      <c r="J254" s="139">
        <f>SUM(J251:J253)</f>
        <v>0</v>
      </c>
      <c r="K254" s="139">
        <f t="shared" ref="K254:AM254" si="229">SUM(K251:K253)</f>
        <v>0</v>
      </c>
      <c r="L254" s="139">
        <f t="shared" si="229"/>
        <v>0</v>
      </c>
      <c r="M254" s="139">
        <f t="shared" si="229"/>
        <v>0</v>
      </c>
      <c r="N254" s="139">
        <f t="shared" si="229"/>
        <v>0</v>
      </c>
      <c r="O254" s="139">
        <f t="shared" si="229"/>
        <v>0</v>
      </c>
      <c r="P254" s="139">
        <f t="shared" si="229"/>
        <v>0</v>
      </c>
      <c r="Q254" s="139">
        <f t="shared" si="229"/>
        <v>0</v>
      </c>
      <c r="R254" s="139">
        <f t="shared" si="229"/>
        <v>0</v>
      </c>
      <c r="S254" s="139">
        <f t="shared" si="229"/>
        <v>0</v>
      </c>
      <c r="T254" s="139">
        <f t="shared" si="229"/>
        <v>0</v>
      </c>
      <c r="U254" s="139">
        <f t="shared" si="229"/>
        <v>0</v>
      </c>
      <c r="V254" s="139">
        <f t="shared" si="229"/>
        <v>0</v>
      </c>
      <c r="W254" s="139">
        <f t="shared" si="229"/>
        <v>0</v>
      </c>
      <c r="X254" s="139">
        <f t="shared" si="229"/>
        <v>0</v>
      </c>
      <c r="Y254" s="139">
        <f t="shared" si="229"/>
        <v>0</v>
      </c>
      <c r="Z254" s="139">
        <f t="shared" si="229"/>
        <v>0</v>
      </c>
      <c r="AA254" s="139">
        <f t="shared" si="229"/>
        <v>0</v>
      </c>
      <c r="AB254" s="139">
        <f t="shared" si="229"/>
        <v>0</v>
      </c>
      <c r="AC254" s="139">
        <f t="shared" si="229"/>
        <v>0</v>
      </c>
      <c r="AD254" s="139">
        <f t="shared" si="229"/>
        <v>0</v>
      </c>
      <c r="AE254" s="139">
        <f t="shared" si="229"/>
        <v>0</v>
      </c>
      <c r="AF254" s="139">
        <f t="shared" si="229"/>
        <v>0</v>
      </c>
      <c r="AG254" s="139">
        <f t="shared" si="229"/>
        <v>0</v>
      </c>
      <c r="AH254" s="139">
        <f t="shared" si="229"/>
        <v>0</v>
      </c>
      <c r="AI254" s="139">
        <f t="shared" si="229"/>
        <v>0</v>
      </c>
      <c r="AJ254" s="139">
        <f t="shared" si="229"/>
        <v>0</v>
      </c>
      <c r="AK254" s="139">
        <f t="shared" si="229"/>
        <v>0</v>
      </c>
      <c r="AL254" s="139">
        <f t="shared" si="229"/>
        <v>0</v>
      </c>
      <c r="AM254" s="139">
        <f t="shared" si="229"/>
        <v>0</v>
      </c>
      <c r="AN254" s="24"/>
      <c r="AO254" s="24"/>
      <c r="AP254" s="24"/>
      <c r="AQ254" s="24"/>
      <c r="AR254" s="24"/>
      <c r="AS254" s="24"/>
      <c r="AT254" s="24"/>
      <c r="AU254" s="24"/>
      <c r="AV254" s="24"/>
      <c r="AW254" s="24"/>
      <c r="AX254" s="24"/>
      <c r="AY254" s="24"/>
      <c r="AZ254" s="24"/>
    </row>
    <row r="255" spans="1:60" s="96" customFormat="1" x14ac:dyDescent="0.5">
      <c r="A255" s="24"/>
      <c r="B255" s="24"/>
      <c r="C255" s="24"/>
      <c r="D255" s="24"/>
      <c r="E255" s="24"/>
      <c r="F255" s="24"/>
      <c r="G255" s="24"/>
      <c r="H255" s="134"/>
      <c r="I255" s="24"/>
      <c r="J255" s="134"/>
      <c r="K255" s="134"/>
      <c r="L255" s="134"/>
      <c r="M255" s="134"/>
      <c r="N255" s="134"/>
      <c r="O255" s="134"/>
      <c r="P255" s="134"/>
      <c r="Q255" s="134"/>
      <c r="R255" s="134"/>
      <c r="S255" s="134"/>
      <c r="T255" s="134"/>
      <c r="U255" s="134"/>
      <c r="V255" s="134"/>
      <c r="W255" s="134"/>
      <c r="X255" s="134"/>
      <c r="Y255" s="134"/>
      <c r="Z255" s="134"/>
      <c r="AA255" s="134"/>
      <c r="AB255" s="134"/>
      <c r="AC255" s="134"/>
      <c r="AD255" s="134"/>
      <c r="AE255" s="134"/>
      <c r="AF255" s="134"/>
      <c r="AG255" s="134"/>
      <c r="AH255" s="134"/>
      <c r="AI255" s="134"/>
      <c r="AJ255" s="134"/>
      <c r="AK255" s="134"/>
      <c r="AL255" s="134"/>
      <c r="AM255" s="134"/>
      <c r="AN255" s="24"/>
      <c r="AO255" s="24"/>
      <c r="AP255" s="24"/>
      <c r="AQ255" s="24"/>
      <c r="AR255" s="24"/>
      <c r="AS255" s="24"/>
      <c r="AT255" s="24"/>
      <c r="AU255" s="24"/>
      <c r="AV255" s="24"/>
      <c r="AW255" s="24"/>
      <c r="AX255" s="24"/>
      <c r="AY255" s="24"/>
      <c r="AZ255" s="24"/>
    </row>
    <row r="256" spans="1:60" s="96" customFormat="1" x14ac:dyDescent="0.5">
      <c r="A256" s="24"/>
      <c r="B256" s="24"/>
      <c r="C256" s="24" t="s">
        <v>91</v>
      </c>
      <c r="D256" s="24"/>
      <c r="E256" s="24"/>
      <c r="F256" s="24"/>
      <c r="G256" s="24"/>
      <c r="H256" s="134"/>
      <c r="I256" s="24"/>
      <c r="J256" s="134"/>
      <c r="K256" s="134"/>
      <c r="L256" s="134"/>
      <c r="M256" s="134"/>
      <c r="N256" s="134"/>
      <c r="O256" s="134"/>
      <c r="P256" s="134"/>
      <c r="Q256" s="134"/>
      <c r="R256" s="134"/>
      <c r="S256" s="134"/>
      <c r="T256" s="134"/>
      <c r="U256" s="134"/>
      <c r="V256" s="134"/>
      <c r="W256" s="134"/>
      <c r="X256" s="134"/>
      <c r="Y256" s="134"/>
      <c r="Z256" s="134"/>
      <c r="AA256" s="134"/>
      <c r="AB256" s="134"/>
      <c r="AC256" s="134"/>
      <c r="AD256" s="134"/>
      <c r="AE256" s="134"/>
      <c r="AF256" s="134"/>
      <c r="AG256" s="134"/>
      <c r="AH256" s="134"/>
      <c r="AI256" s="134"/>
      <c r="AJ256" s="134"/>
      <c r="AK256" s="134"/>
      <c r="AL256" s="134"/>
      <c r="AM256" s="134"/>
      <c r="AN256" s="24"/>
      <c r="AO256" s="24"/>
      <c r="AP256" s="24"/>
      <c r="AQ256" s="24"/>
      <c r="AR256" s="24"/>
      <c r="AS256" s="24"/>
      <c r="AT256" s="24"/>
      <c r="AU256" s="24"/>
      <c r="AV256" s="24"/>
      <c r="AW256" s="24"/>
      <c r="AX256" s="24"/>
      <c r="AY256" s="24"/>
      <c r="AZ256" s="24"/>
    </row>
    <row r="257" spans="1:60" s="96" customFormat="1" x14ac:dyDescent="0.5">
      <c r="A257" s="24"/>
      <c r="B257" s="24"/>
      <c r="C257" s="24"/>
      <c r="D257" s="24"/>
      <c r="E257" s="24"/>
      <c r="F257" s="24"/>
      <c r="G257" s="24"/>
      <c r="H257" s="134"/>
      <c r="I257" s="24"/>
      <c r="J257" s="134"/>
      <c r="K257" s="134"/>
      <c r="L257" s="134"/>
      <c r="M257" s="134"/>
      <c r="N257" s="134"/>
      <c r="O257" s="134"/>
      <c r="P257" s="134"/>
      <c r="Q257" s="134"/>
      <c r="R257" s="134"/>
      <c r="S257" s="134"/>
      <c r="T257" s="134"/>
      <c r="U257" s="134"/>
      <c r="V257" s="134"/>
      <c r="W257" s="134"/>
      <c r="X257" s="134"/>
      <c r="Y257" s="134"/>
      <c r="Z257" s="134"/>
      <c r="AA257" s="134"/>
      <c r="AB257" s="134"/>
      <c r="AC257" s="134"/>
      <c r="AD257" s="134"/>
      <c r="AE257" s="134"/>
      <c r="AF257" s="134"/>
      <c r="AG257" s="134"/>
      <c r="AH257" s="134"/>
      <c r="AI257" s="134"/>
      <c r="AJ257" s="134"/>
      <c r="AK257" s="134"/>
      <c r="AL257" s="134"/>
      <c r="AM257" s="134"/>
      <c r="AN257" s="24"/>
      <c r="AO257" s="24"/>
      <c r="AP257" s="24"/>
      <c r="AQ257" s="24"/>
      <c r="AR257" s="24"/>
      <c r="AS257" s="24"/>
      <c r="AT257" s="24"/>
      <c r="AU257" s="24"/>
      <c r="AV257" s="24"/>
      <c r="AW257" s="24"/>
      <c r="AX257" s="24"/>
      <c r="AY257" s="24"/>
      <c r="AZ257" s="24"/>
    </row>
    <row r="258" spans="1:60" x14ac:dyDescent="0.5">
      <c r="A258" s="23"/>
      <c r="B258" s="23"/>
      <c r="C258" s="23" t="s">
        <v>83</v>
      </c>
      <c r="D258" s="23" t="s">
        <v>40</v>
      </c>
      <c r="E258" s="23"/>
      <c r="F258" s="23"/>
      <c r="G258" s="23"/>
      <c r="H258" s="134"/>
      <c r="I258" s="23"/>
      <c r="J258" s="139">
        <f t="shared" ref="J258:AM258" si="230">INDEX(asset3volumes,MATCH($C258,volumesnames,0),MATCH(J$7,years,0))</f>
        <v>0</v>
      </c>
      <c r="K258" s="139">
        <f t="shared" si="230"/>
        <v>0</v>
      </c>
      <c r="L258" s="139">
        <f t="shared" si="230"/>
        <v>0</v>
      </c>
      <c r="M258" s="139">
        <f t="shared" si="230"/>
        <v>0</v>
      </c>
      <c r="N258" s="139">
        <f t="shared" si="230"/>
        <v>0</v>
      </c>
      <c r="O258" s="139">
        <f t="shared" si="230"/>
        <v>0</v>
      </c>
      <c r="P258" s="139">
        <f t="shared" si="230"/>
        <v>0</v>
      </c>
      <c r="Q258" s="139">
        <f t="shared" si="230"/>
        <v>0</v>
      </c>
      <c r="R258" s="139">
        <f t="shared" si="230"/>
        <v>0</v>
      </c>
      <c r="S258" s="139">
        <f t="shared" si="230"/>
        <v>0</v>
      </c>
      <c r="T258" s="139">
        <f t="shared" si="230"/>
        <v>0</v>
      </c>
      <c r="U258" s="139">
        <f t="shared" si="230"/>
        <v>0</v>
      </c>
      <c r="V258" s="139">
        <f t="shared" si="230"/>
        <v>0</v>
      </c>
      <c r="W258" s="139">
        <f t="shared" si="230"/>
        <v>0</v>
      </c>
      <c r="X258" s="139">
        <f t="shared" si="230"/>
        <v>0</v>
      </c>
      <c r="Y258" s="139">
        <f t="shared" si="230"/>
        <v>0</v>
      </c>
      <c r="Z258" s="139">
        <f t="shared" si="230"/>
        <v>0</v>
      </c>
      <c r="AA258" s="139">
        <f t="shared" si="230"/>
        <v>0</v>
      </c>
      <c r="AB258" s="139">
        <f t="shared" si="230"/>
        <v>0</v>
      </c>
      <c r="AC258" s="139">
        <f t="shared" si="230"/>
        <v>0</v>
      </c>
      <c r="AD258" s="139">
        <f t="shared" si="230"/>
        <v>0</v>
      </c>
      <c r="AE258" s="139">
        <f t="shared" si="230"/>
        <v>0</v>
      </c>
      <c r="AF258" s="139">
        <f t="shared" si="230"/>
        <v>0</v>
      </c>
      <c r="AG258" s="139">
        <f t="shared" si="230"/>
        <v>0</v>
      </c>
      <c r="AH258" s="139">
        <f t="shared" si="230"/>
        <v>0</v>
      </c>
      <c r="AI258" s="139">
        <f t="shared" si="230"/>
        <v>0</v>
      </c>
      <c r="AJ258" s="139">
        <f t="shared" si="230"/>
        <v>0</v>
      </c>
      <c r="AK258" s="139">
        <f t="shared" si="230"/>
        <v>0</v>
      </c>
      <c r="AL258" s="139">
        <f t="shared" si="230"/>
        <v>0</v>
      </c>
      <c r="AM258" s="139">
        <f t="shared" si="230"/>
        <v>0</v>
      </c>
      <c r="AN258" s="23"/>
      <c r="AO258" s="23"/>
      <c r="AP258" s="23"/>
      <c r="AQ258" s="23"/>
      <c r="AR258" s="23"/>
      <c r="AS258" s="23"/>
      <c r="AT258" s="23"/>
      <c r="AU258" s="23"/>
      <c r="AV258" s="23"/>
      <c r="AW258" s="23"/>
      <c r="AX258" s="23"/>
      <c r="AY258" s="23"/>
      <c r="AZ258" s="23"/>
    </row>
    <row r="259" spans="1:60" x14ac:dyDescent="0.5">
      <c r="A259" s="23"/>
      <c r="B259" s="23"/>
      <c r="C259" s="23" t="s">
        <v>98</v>
      </c>
      <c r="D259" s="23" t="s">
        <v>99</v>
      </c>
      <c r="E259" s="23"/>
      <c r="F259" s="23"/>
      <c r="G259" s="23"/>
      <c r="H259" s="134"/>
      <c r="I259" s="23"/>
      <c r="J259" s="139">
        <f t="shared" ref="J259:AM259" si="231">INDEX(asset3existingcost,MATCH(J$7,years,0))</f>
        <v>0</v>
      </c>
      <c r="K259" s="139">
        <f t="shared" si="231"/>
        <v>0</v>
      </c>
      <c r="L259" s="139">
        <f t="shared" si="231"/>
        <v>0</v>
      </c>
      <c r="M259" s="139">
        <f t="shared" si="231"/>
        <v>0</v>
      </c>
      <c r="N259" s="139">
        <f t="shared" si="231"/>
        <v>0</v>
      </c>
      <c r="O259" s="139">
        <f t="shared" si="231"/>
        <v>0</v>
      </c>
      <c r="P259" s="139">
        <f t="shared" si="231"/>
        <v>0</v>
      </c>
      <c r="Q259" s="139">
        <f t="shared" si="231"/>
        <v>0</v>
      </c>
      <c r="R259" s="139">
        <f t="shared" si="231"/>
        <v>0</v>
      </c>
      <c r="S259" s="139">
        <f t="shared" si="231"/>
        <v>0</v>
      </c>
      <c r="T259" s="139">
        <f t="shared" si="231"/>
        <v>0</v>
      </c>
      <c r="U259" s="139">
        <f t="shared" si="231"/>
        <v>0</v>
      </c>
      <c r="V259" s="139">
        <f t="shared" si="231"/>
        <v>0</v>
      </c>
      <c r="W259" s="139">
        <f t="shared" si="231"/>
        <v>0</v>
      </c>
      <c r="X259" s="139">
        <f t="shared" si="231"/>
        <v>0</v>
      </c>
      <c r="Y259" s="139">
        <f t="shared" si="231"/>
        <v>0</v>
      </c>
      <c r="Z259" s="139">
        <f t="shared" si="231"/>
        <v>0</v>
      </c>
      <c r="AA259" s="139">
        <f t="shared" si="231"/>
        <v>0</v>
      </c>
      <c r="AB259" s="139">
        <f t="shared" si="231"/>
        <v>0</v>
      </c>
      <c r="AC259" s="139">
        <f t="shared" si="231"/>
        <v>0</v>
      </c>
      <c r="AD259" s="139">
        <f t="shared" si="231"/>
        <v>0</v>
      </c>
      <c r="AE259" s="139">
        <f t="shared" si="231"/>
        <v>0</v>
      </c>
      <c r="AF259" s="139">
        <f t="shared" si="231"/>
        <v>0</v>
      </c>
      <c r="AG259" s="139">
        <f t="shared" si="231"/>
        <v>0</v>
      </c>
      <c r="AH259" s="139">
        <f t="shared" si="231"/>
        <v>0</v>
      </c>
      <c r="AI259" s="139">
        <f t="shared" si="231"/>
        <v>0</v>
      </c>
      <c r="AJ259" s="139">
        <f t="shared" si="231"/>
        <v>0</v>
      </c>
      <c r="AK259" s="139">
        <f t="shared" si="231"/>
        <v>0</v>
      </c>
      <c r="AL259" s="139">
        <f t="shared" si="231"/>
        <v>0</v>
      </c>
      <c r="AM259" s="139">
        <f t="shared" si="231"/>
        <v>0</v>
      </c>
      <c r="AN259" s="23"/>
      <c r="AO259" s="23"/>
      <c r="AP259" s="23"/>
      <c r="AQ259" s="23"/>
      <c r="AR259" s="23"/>
      <c r="AS259" s="23"/>
      <c r="AT259" s="23"/>
      <c r="AU259" s="23"/>
      <c r="AV259" s="23"/>
      <c r="AW259" s="23"/>
      <c r="AX259" s="23"/>
      <c r="AY259" s="23"/>
      <c r="AZ259" s="23"/>
    </row>
    <row r="260" spans="1:60" s="96" customFormat="1" x14ac:dyDescent="0.5">
      <c r="A260" s="24"/>
      <c r="B260" s="24"/>
      <c r="C260" s="24" t="s">
        <v>100</v>
      </c>
      <c r="D260" s="24" t="s">
        <v>99</v>
      </c>
      <c r="E260" s="24"/>
      <c r="F260" s="24"/>
      <c r="G260" s="24"/>
      <c r="H260" s="139">
        <f>J260+NPV(discountrate,K260:AM260)</f>
        <v>0</v>
      </c>
      <c r="I260" s="24"/>
      <c r="J260" s="139">
        <f>J258*J259</f>
        <v>0</v>
      </c>
      <c r="K260" s="139">
        <f t="shared" ref="K260:AM260" si="232">K258*K259</f>
        <v>0</v>
      </c>
      <c r="L260" s="139">
        <f t="shared" si="232"/>
        <v>0</v>
      </c>
      <c r="M260" s="139">
        <f t="shared" si="232"/>
        <v>0</v>
      </c>
      <c r="N260" s="139">
        <f t="shared" si="232"/>
        <v>0</v>
      </c>
      <c r="O260" s="139">
        <f t="shared" si="232"/>
        <v>0</v>
      </c>
      <c r="P260" s="139">
        <f t="shared" si="232"/>
        <v>0</v>
      </c>
      <c r="Q260" s="139">
        <f t="shared" si="232"/>
        <v>0</v>
      </c>
      <c r="R260" s="139">
        <f t="shared" si="232"/>
        <v>0</v>
      </c>
      <c r="S260" s="139">
        <f t="shared" si="232"/>
        <v>0</v>
      </c>
      <c r="T260" s="139">
        <f t="shared" si="232"/>
        <v>0</v>
      </c>
      <c r="U260" s="139">
        <f t="shared" si="232"/>
        <v>0</v>
      </c>
      <c r="V260" s="139">
        <f t="shared" si="232"/>
        <v>0</v>
      </c>
      <c r="W260" s="139">
        <f t="shared" si="232"/>
        <v>0</v>
      </c>
      <c r="X260" s="139">
        <f t="shared" si="232"/>
        <v>0</v>
      </c>
      <c r="Y260" s="139">
        <f t="shared" si="232"/>
        <v>0</v>
      </c>
      <c r="Z260" s="139">
        <f t="shared" si="232"/>
        <v>0</v>
      </c>
      <c r="AA260" s="139">
        <f t="shared" si="232"/>
        <v>0</v>
      </c>
      <c r="AB260" s="139">
        <f t="shared" si="232"/>
        <v>0</v>
      </c>
      <c r="AC260" s="139">
        <f t="shared" si="232"/>
        <v>0</v>
      </c>
      <c r="AD260" s="139">
        <f t="shared" si="232"/>
        <v>0</v>
      </c>
      <c r="AE260" s="139">
        <f t="shared" si="232"/>
        <v>0</v>
      </c>
      <c r="AF260" s="139">
        <f t="shared" si="232"/>
        <v>0</v>
      </c>
      <c r="AG260" s="139">
        <f t="shared" si="232"/>
        <v>0</v>
      </c>
      <c r="AH260" s="139">
        <f t="shared" si="232"/>
        <v>0</v>
      </c>
      <c r="AI260" s="139">
        <f t="shared" si="232"/>
        <v>0</v>
      </c>
      <c r="AJ260" s="139">
        <f t="shared" si="232"/>
        <v>0</v>
      </c>
      <c r="AK260" s="139">
        <f t="shared" si="232"/>
        <v>0</v>
      </c>
      <c r="AL260" s="139">
        <f t="shared" si="232"/>
        <v>0</v>
      </c>
      <c r="AM260" s="139">
        <f t="shared" si="232"/>
        <v>0</v>
      </c>
      <c r="AN260" s="24"/>
      <c r="AO260" s="24"/>
      <c r="AP260" s="24"/>
      <c r="AQ260" s="24"/>
      <c r="AR260" s="24"/>
      <c r="AS260" s="24"/>
      <c r="AT260" s="24"/>
      <c r="AU260" s="24"/>
      <c r="AV260" s="24"/>
      <c r="AW260" s="24"/>
      <c r="AX260" s="24"/>
      <c r="AY260" s="24"/>
      <c r="AZ260" s="24"/>
    </row>
    <row r="261" spans="1:60" x14ac:dyDescent="0.5">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c r="AC261" s="23"/>
      <c r="AD261" s="23"/>
      <c r="AE261" s="23"/>
      <c r="AF261" s="23"/>
      <c r="AG261" s="23"/>
      <c r="AH261" s="23"/>
      <c r="AI261" s="23"/>
      <c r="AJ261" s="23"/>
      <c r="AK261" s="23"/>
      <c r="AL261" s="23"/>
      <c r="AM261" s="23"/>
      <c r="AN261" s="23"/>
      <c r="AO261" s="23"/>
      <c r="AP261" s="23"/>
      <c r="AQ261" s="23"/>
      <c r="AR261" s="23"/>
      <c r="AS261" s="23"/>
      <c r="AT261" s="23"/>
      <c r="AU261" s="23"/>
      <c r="AV261" s="23"/>
      <c r="AW261" s="23"/>
      <c r="AX261" s="23"/>
      <c r="AY261" s="23"/>
      <c r="AZ261" s="23"/>
    </row>
    <row r="262" spans="1:60" ht="19.5" x14ac:dyDescent="0.55000000000000004">
      <c r="A262" s="23"/>
      <c r="C262" s="92" t="s">
        <v>101</v>
      </c>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23"/>
      <c r="AH262" s="23"/>
      <c r="AI262" s="23"/>
      <c r="AJ262" s="23"/>
      <c r="AK262" s="23"/>
      <c r="AL262" s="23"/>
      <c r="AM262" s="23"/>
      <c r="AN262" s="23"/>
      <c r="AO262" s="23"/>
      <c r="AP262" s="23"/>
      <c r="AQ262" s="23"/>
      <c r="AR262" s="23"/>
      <c r="AS262" s="23"/>
      <c r="AT262" s="23"/>
      <c r="AU262" s="23"/>
      <c r="AV262" s="23"/>
      <c r="AW262" s="23"/>
      <c r="AX262" s="23"/>
      <c r="AY262" s="23"/>
      <c r="AZ262" s="23"/>
    </row>
    <row r="263" spans="1:60" x14ac:dyDescent="0.5">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c r="AC263" s="23"/>
      <c r="AD263" s="23"/>
      <c r="AE263" s="23"/>
      <c r="AF263" s="23"/>
      <c r="AG263" s="23"/>
      <c r="AH263" s="23"/>
      <c r="AI263" s="23"/>
      <c r="AJ263" s="23"/>
      <c r="AK263" s="23"/>
      <c r="AL263" s="23"/>
      <c r="AM263" s="23"/>
      <c r="AN263" s="23"/>
      <c r="AO263" s="23"/>
      <c r="AP263" s="23"/>
      <c r="AQ263" s="23"/>
      <c r="AR263" s="23"/>
      <c r="AS263" s="23"/>
      <c r="AT263" s="23"/>
      <c r="AU263" s="23"/>
      <c r="AV263" s="23"/>
      <c r="AW263" s="23"/>
      <c r="AX263" s="23"/>
      <c r="AY263" s="23"/>
      <c r="AZ263" s="23"/>
    </row>
    <row r="264" spans="1:60" x14ac:dyDescent="0.5">
      <c r="A264" s="23"/>
      <c r="B264" s="23"/>
      <c r="C264" s="93" t="s">
        <v>84</v>
      </c>
      <c r="D264" s="94"/>
      <c r="E264" s="94"/>
      <c r="F264" s="23"/>
      <c r="G264" s="23"/>
      <c r="H264" s="94"/>
      <c r="I264" s="23"/>
      <c r="J264" s="94"/>
      <c r="K264" s="94"/>
      <c r="L264" s="94"/>
      <c r="M264" s="94"/>
      <c r="N264" s="94"/>
      <c r="O264" s="94"/>
      <c r="P264" s="94"/>
      <c r="Q264" s="94"/>
      <c r="R264" s="94"/>
      <c r="S264" s="94"/>
      <c r="T264" s="94"/>
      <c r="U264" s="94"/>
      <c r="V264" s="94"/>
      <c r="W264" s="94"/>
      <c r="X264" s="94"/>
      <c r="Y264" s="94"/>
      <c r="Z264" s="94"/>
      <c r="AA264" s="94"/>
      <c r="AB264" s="94"/>
      <c r="AC264" s="94"/>
      <c r="AD264" s="94"/>
      <c r="AE264" s="94"/>
      <c r="AF264" s="23"/>
      <c r="AG264" s="23"/>
      <c r="AH264" s="23"/>
      <c r="AI264" s="23"/>
      <c r="AJ264" s="23"/>
      <c r="AK264" s="23"/>
      <c r="AL264" s="23"/>
      <c r="AM264" s="23"/>
      <c r="AN264" s="23"/>
      <c r="AO264" s="23"/>
      <c r="AP264" s="23"/>
      <c r="AQ264" s="23"/>
      <c r="AR264" s="23"/>
      <c r="AS264" s="23"/>
      <c r="AT264" s="23"/>
      <c r="AU264" s="23"/>
      <c r="AV264" s="23"/>
      <c r="AW264" s="23"/>
      <c r="AX264" s="23"/>
      <c r="AY264" s="23"/>
      <c r="AZ264" s="23"/>
    </row>
    <row r="265" spans="1:60" x14ac:dyDescent="0.5">
      <c r="A265" s="23"/>
      <c r="B265" s="23"/>
      <c r="C265" s="93" t="s">
        <v>85</v>
      </c>
      <c r="D265" s="93"/>
      <c r="E265" s="93"/>
      <c r="F265" s="23"/>
      <c r="G265" s="23"/>
      <c r="H265" s="94"/>
      <c r="I265" s="23"/>
      <c r="J265" s="100">
        <f t="shared" ref="J265:AM265" si="233">IF(J272&lt;INDEX(tippingpoints,MATCH($B229,tippingpointnames,0),1),0,1)</f>
        <v>1</v>
      </c>
      <c r="K265" s="100">
        <f t="shared" si="233"/>
        <v>1</v>
      </c>
      <c r="L265" s="100">
        <f t="shared" si="233"/>
        <v>1</v>
      </c>
      <c r="M265" s="100">
        <f t="shared" si="233"/>
        <v>1</v>
      </c>
      <c r="N265" s="100">
        <f t="shared" si="233"/>
        <v>1</v>
      </c>
      <c r="O265" s="100">
        <f t="shared" si="233"/>
        <v>1</v>
      </c>
      <c r="P265" s="100">
        <f t="shared" si="233"/>
        <v>1</v>
      </c>
      <c r="Q265" s="100">
        <f t="shared" si="233"/>
        <v>1</v>
      </c>
      <c r="R265" s="100">
        <f t="shared" si="233"/>
        <v>1</v>
      </c>
      <c r="S265" s="100">
        <f t="shared" si="233"/>
        <v>1</v>
      </c>
      <c r="T265" s="100">
        <f t="shared" si="233"/>
        <v>1</v>
      </c>
      <c r="U265" s="100">
        <f t="shared" si="233"/>
        <v>1</v>
      </c>
      <c r="V265" s="100">
        <f t="shared" si="233"/>
        <v>1</v>
      </c>
      <c r="W265" s="100">
        <f t="shared" si="233"/>
        <v>1</v>
      </c>
      <c r="X265" s="100">
        <f t="shared" si="233"/>
        <v>1</v>
      </c>
      <c r="Y265" s="100">
        <f t="shared" si="233"/>
        <v>1</v>
      </c>
      <c r="Z265" s="100">
        <f t="shared" si="233"/>
        <v>1</v>
      </c>
      <c r="AA265" s="100">
        <f t="shared" si="233"/>
        <v>1</v>
      </c>
      <c r="AB265" s="100">
        <f t="shared" si="233"/>
        <v>1</v>
      </c>
      <c r="AC265" s="100">
        <f t="shared" si="233"/>
        <v>1</v>
      </c>
      <c r="AD265" s="100">
        <f t="shared" si="233"/>
        <v>1</v>
      </c>
      <c r="AE265" s="100">
        <f t="shared" si="233"/>
        <v>1</v>
      </c>
      <c r="AF265" s="100">
        <f t="shared" si="233"/>
        <v>1</v>
      </c>
      <c r="AG265" s="100">
        <f t="shared" si="233"/>
        <v>1</v>
      </c>
      <c r="AH265" s="100">
        <f t="shared" si="233"/>
        <v>1</v>
      </c>
      <c r="AI265" s="100">
        <f t="shared" si="233"/>
        <v>1</v>
      </c>
      <c r="AJ265" s="100">
        <f t="shared" si="233"/>
        <v>1</v>
      </c>
      <c r="AK265" s="100">
        <f t="shared" si="233"/>
        <v>1</v>
      </c>
      <c r="AL265" s="100">
        <f t="shared" si="233"/>
        <v>1</v>
      </c>
      <c r="AM265" s="100">
        <f t="shared" si="233"/>
        <v>1</v>
      </c>
      <c r="AN265" s="23"/>
      <c r="AO265" s="23"/>
      <c r="AP265" s="23"/>
      <c r="AQ265" s="23"/>
      <c r="AR265" s="23"/>
      <c r="AS265" s="23"/>
      <c r="AT265" s="23"/>
      <c r="AU265" s="23"/>
      <c r="AV265" s="23"/>
      <c r="AW265" s="23"/>
      <c r="AX265" s="23"/>
      <c r="AY265" s="23"/>
      <c r="AZ265" s="23"/>
    </row>
    <row r="266" spans="1:60" x14ac:dyDescent="0.5">
      <c r="A266" s="23"/>
      <c r="B266" s="23"/>
      <c r="C266" s="93" t="s">
        <v>86</v>
      </c>
      <c r="D266" s="93"/>
      <c r="E266" s="93"/>
      <c r="F266" s="23"/>
      <c r="G266" s="23"/>
      <c r="H266" s="94"/>
      <c r="I266" s="23"/>
      <c r="J266" s="102">
        <f>IF(SUM($J265:J265)=0,0,1)</f>
        <v>1</v>
      </c>
      <c r="K266" s="102">
        <f>IF(SUM($J265:K265)=0,0,1)</f>
        <v>1</v>
      </c>
      <c r="L266" s="102">
        <f>IF(SUM($J265:L265)=0,0,1)</f>
        <v>1</v>
      </c>
      <c r="M266" s="102">
        <f>IF(SUM($J265:M265)=0,0,1)</f>
        <v>1</v>
      </c>
      <c r="N266" s="102">
        <f>IF(SUM($J265:N265)=0,0,1)</f>
        <v>1</v>
      </c>
      <c r="O266" s="102">
        <f>IF(SUM($J265:O265)=0,0,1)</f>
        <v>1</v>
      </c>
      <c r="P266" s="102">
        <f>IF(SUM($J265:P265)=0,0,1)</f>
        <v>1</v>
      </c>
      <c r="Q266" s="102">
        <f>IF(SUM($J265:Q265)=0,0,1)</f>
        <v>1</v>
      </c>
      <c r="R266" s="102">
        <f>IF(SUM($J265:R265)=0,0,1)</f>
        <v>1</v>
      </c>
      <c r="S266" s="102">
        <f>IF(SUM($J265:S265)=0,0,1)</f>
        <v>1</v>
      </c>
      <c r="T266" s="102">
        <f>IF(SUM($J265:T265)=0,0,1)</f>
        <v>1</v>
      </c>
      <c r="U266" s="102">
        <f>IF(SUM($J265:U265)=0,0,1)</f>
        <v>1</v>
      </c>
      <c r="V266" s="102">
        <f>IF(SUM($J265:V265)=0,0,1)</f>
        <v>1</v>
      </c>
      <c r="W266" s="102">
        <f>IF(SUM($J265:W265)=0,0,1)</f>
        <v>1</v>
      </c>
      <c r="X266" s="102">
        <f>IF(SUM($J265:X265)=0,0,1)</f>
        <v>1</v>
      </c>
      <c r="Y266" s="102">
        <f>IF(SUM($J265:Y265)=0,0,1)</f>
        <v>1</v>
      </c>
      <c r="Z266" s="102">
        <f>IF(SUM($J265:Z265)=0,0,1)</f>
        <v>1</v>
      </c>
      <c r="AA266" s="102">
        <f>IF(SUM($J265:AA265)=0,0,1)</f>
        <v>1</v>
      </c>
      <c r="AB266" s="102">
        <f>IF(SUM($J265:AB265)=0,0,1)</f>
        <v>1</v>
      </c>
      <c r="AC266" s="102">
        <f>IF(SUM($J265:AC265)=0,0,1)</f>
        <v>1</v>
      </c>
      <c r="AD266" s="102">
        <f>IF(SUM($J265:AD265)=0,0,1)</f>
        <v>1</v>
      </c>
      <c r="AE266" s="102">
        <f>IF(SUM($J265:AE265)=0,0,1)</f>
        <v>1</v>
      </c>
      <c r="AF266" s="102">
        <f>IF(SUM($J265:AF265)=0,0,1)</f>
        <v>1</v>
      </c>
      <c r="AG266" s="102">
        <f>IF(SUM($J265:AG265)=0,0,1)</f>
        <v>1</v>
      </c>
      <c r="AH266" s="102">
        <f>IF(SUM($J265:AH265)=0,0,1)</f>
        <v>1</v>
      </c>
      <c r="AI266" s="102">
        <f>IF(SUM($J265:AI265)=0,0,1)</f>
        <v>1</v>
      </c>
      <c r="AJ266" s="102">
        <f>IF(SUM($J265:AJ265)=0,0,1)</f>
        <v>1</v>
      </c>
      <c r="AK266" s="102">
        <f>IF(SUM($J265:AK265)=0,0,1)</f>
        <v>1</v>
      </c>
      <c r="AL266" s="102">
        <f>IF(SUM($J265:AL265)=0,0,1)</f>
        <v>1</v>
      </c>
      <c r="AM266" s="102">
        <f>IF(SUM($J265:AM265)=0,0,1)</f>
        <v>1</v>
      </c>
      <c r="AN266" s="23"/>
      <c r="AO266" s="23"/>
      <c r="AP266" s="23"/>
      <c r="AQ266" s="23"/>
      <c r="AR266" s="23"/>
      <c r="AS266" s="23"/>
      <c r="AT266" s="23"/>
      <c r="AU266" s="23"/>
      <c r="AV266" s="23"/>
      <c r="AW266" s="23"/>
      <c r="AX266" s="23"/>
      <c r="AY266" s="23"/>
      <c r="AZ266" s="23"/>
    </row>
    <row r="267" spans="1:60" x14ac:dyDescent="0.5">
      <c r="A267" s="23"/>
      <c r="B267" s="23"/>
      <c r="C267" s="93" t="s">
        <v>87</v>
      </c>
      <c r="D267" s="93"/>
      <c r="E267" s="93"/>
      <c r="F267" s="23"/>
      <c r="G267" s="23"/>
      <c r="H267" s="94"/>
      <c r="I267" s="23"/>
      <c r="J267" s="102">
        <f>IF($AK266=0,0,IF(AND(J266=0,J265=0),K267-1,0))</f>
        <v>0</v>
      </c>
      <c r="K267" s="102">
        <f t="shared" ref="K267" si="234">IF($AK266=0,0,IF(AND(K266=0,K265=0),L267-1,0))</f>
        <v>0</v>
      </c>
      <c r="L267" s="102">
        <f t="shared" ref="L267" si="235">IF($AK266=0,0,IF(AND(L266=0,L265=0),M267-1,0))</f>
        <v>0</v>
      </c>
      <c r="M267" s="102">
        <f t="shared" ref="M267" si="236">IF($AK266=0,0,IF(AND(M266=0,M265=0),N267-1,0))</f>
        <v>0</v>
      </c>
      <c r="N267" s="102">
        <f t="shared" ref="N267" si="237">IF($AK266=0,0,IF(AND(N266=0,N265=0),O267-1,0))</f>
        <v>0</v>
      </c>
      <c r="O267" s="102">
        <f t="shared" ref="O267" si="238">IF($AK266=0,0,IF(AND(O266=0,O265=0),P267-1,0))</f>
        <v>0</v>
      </c>
      <c r="P267" s="102">
        <f t="shared" ref="P267" si="239">IF($AK266=0,0,IF(AND(P266=0,P265=0),Q267-1,0))</f>
        <v>0</v>
      </c>
      <c r="Q267" s="102">
        <f t="shared" ref="Q267" si="240">IF($AK266=0,0,IF(AND(Q266=0,Q265=0),R267-1,0))</f>
        <v>0</v>
      </c>
      <c r="R267" s="102">
        <f t="shared" ref="R267" si="241">IF($AK266=0,0,IF(AND(R266=0,R265=0),S267-1,0))</f>
        <v>0</v>
      </c>
      <c r="S267" s="102">
        <f t="shared" ref="S267" si="242">IF($AK266=0,0,IF(AND(S266=0,S265=0),T267-1,0))</f>
        <v>0</v>
      </c>
      <c r="T267" s="102">
        <f t="shared" ref="T267" si="243">IF($AK266=0,0,IF(AND(T266=0,T265=0),U267-1,0))</f>
        <v>0</v>
      </c>
      <c r="U267" s="102">
        <f t="shared" ref="U267" si="244">IF($AK266=0,0,IF(AND(U266=0,U265=0),V267-1,0))</f>
        <v>0</v>
      </c>
      <c r="V267" s="102">
        <f t="shared" ref="V267" si="245">IF($AK266=0,0,IF(AND(V266=0,V265=0),W267-1,0))</f>
        <v>0</v>
      </c>
      <c r="W267" s="102">
        <f t="shared" ref="W267" si="246">IF($AK266=0,0,IF(AND(W266=0,W265=0),X267-1,0))</f>
        <v>0</v>
      </c>
      <c r="X267" s="102">
        <f t="shared" ref="X267" si="247">IF($AK266=0,0,IF(AND(X266=0,X265=0),Y267-1,0))</f>
        <v>0</v>
      </c>
      <c r="Y267" s="102">
        <f t="shared" ref="Y267" si="248">IF($AK266=0,0,IF(AND(Y266=0,Y265=0),Z267-1,0))</f>
        <v>0</v>
      </c>
      <c r="Z267" s="102">
        <f t="shared" ref="Z267" si="249">IF($AK266=0,0,IF(AND(Z266=0,Z265=0),AA267-1,0))</f>
        <v>0</v>
      </c>
      <c r="AA267" s="102">
        <f t="shared" ref="AA267" si="250">IF($AK266=0,0,IF(AND(AA266=0,AA265=0),AB267-1,0))</f>
        <v>0</v>
      </c>
      <c r="AB267" s="102">
        <f t="shared" ref="AB267" si="251">IF($AK266=0,0,IF(AND(AB266=0,AB265=0),AC267-1,0))</f>
        <v>0</v>
      </c>
      <c r="AC267" s="102">
        <f t="shared" ref="AC267" si="252">IF($AK266=0,0,IF(AND(AC266=0,AC265=0),AD267-1,0))</f>
        <v>0</v>
      </c>
      <c r="AD267" s="102">
        <f t="shared" ref="AD267" si="253">IF($AK266=0,0,IF(AND(AD266=0,AD265=0),AE267-1,0))</f>
        <v>0</v>
      </c>
      <c r="AE267" s="102">
        <f t="shared" ref="AE267" si="254">IF($AK266=0,0,IF(AND(AE266=0,AE265=0),AF267-1,0))</f>
        <v>0</v>
      </c>
      <c r="AF267" s="102">
        <f t="shared" ref="AF267" si="255">IF($AK266=0,0,IF(AND(AF266=0,AF265=0),AG267-1,0))</f>
        <v>0</v>
      </c>
      <c r="AG267" s="102">
        <f t="shared" ref="AG267" si="256">IF($AK266=0,0,IF(AND(AG266=0,AG265=0),AH267-1,0))</f>
        <v>0</v>
      </c>
      <c r="AH267" s="102">
        <f t="shared" ref="AH267" si="257">IF($AK266=0,0,IF(AND(AH266=0,AH265=0),AI267-1,0))</f>
        <v>0</v>
      </c>
      <c r="AI267" s="102">
        <f t="shared" ref="AI267" si="258">IF($AK266=0,0,IF(AND(AI266=0,AI265=0),AJ267-1,0))</f>
        <v>0</v>
      </c>
      <c r="AJ267" s="102">
        <f t="shared" ref="AJ267" si="259">IF($AK266=0,0,IF(AND(AJ266=0,AJ265=0),AK267-1,0))</f>
        <v>0</v>
      </c>
      <c r="AK267" s="102">
        <f t="shared" ref="AK267" si="260">IF($AK266=0,0,IF(AND(AK266=0,AK265=0),AL267-1,0))</f>
        <v>0</v>
      </c>
      <c r="AL267" s="102">
        <f t="shared" ref="AL267" si="261">IF($AK266=0,0,IF(AND(AL266=0,AL265=0),AM267-1,0))</f>
        <v>0</v>
      </c>
      <c r="AM267" s="102">
        <f t="shared" ref="AM267" si="262">IF($AK266=0,0,IF(AND(AM266=0,AM265=0),AN267-1,0))</f>
        <v>0</v>
      </c>
      <c r="AN267" s="23"/>
      <c r="AO267" s="23"/>
      <c r="AP267" s="23"/>
      <c r="AQ267" s="23"/>
      <c r="AR267" s="23"/>
      <c r="AS267" s="23"/>
      <c r="AT267" s="23"/>
      <c r="AU267" s="23"/>
      <c r="AV267" s="23"/>
      <c r="AW267" s="23"/>
      <c r="AX267" s="23"/>
      <c r="AY267" s="23"/>
      <c r="AZ267" s="23"/>
    </row>
    <row r="268" spans="1:60" x14ac:dyDescent="0.5">
      <c r="A268" s="23"/>
      <c r="B268" s="23"/>
      <c r="C268" s="93" t="s">
        <v>88</v>
      </c>
      <c r="D268" s="93"/>
      <c r="E268" s="93"/>
      <c r="F268" s="101"/>
      <c r="G268" s="93"/>
      <c r="H268" s="94"/>
      <c r="I268" s="94"/>
      <c r="J268" s="102">
        <f t="shared" ref="J268:AM268" si="263">IF(ABS(J267)=INDEX(leadtimes,MATCH($B229,assetnames,0),1),1,0)</f>
        <v>1</v>
      </c>
      <c r="K268" s="102">
        <f t="shared" si="263"/>
        <v>1</v>
      </c>
      <c r="L268" s="102">
        <f t="shared" si="263"/>
        <v>1</v>
      </c>
      <c r="M268" s="102">
        <f t="shared" si="263"/>
        <v>1</v>
      </c>
      <c r="N268" s="102">
        <f t="shared" si="263"/>
        <v>1</v>
      </c>
      <c r="O268" s="102">
        <f t="shared" si="263"/>
        <v>1</v>
      </c>
      <c r="P268" s="102">
        <f t="shared" si="263"/>
        <v>1</v>
      </c>
      <c r="Q268" s="102">
        <f t="shared" si="263"/>
        <v>1</v>
      </c>
      <c r="R268" s="102">
        <f t="shared" si="263"/>
        <v>1</v>
      </c>
      <c r="S268" s="102">
        <f t="shared" si="263"/>
        <v>1</v>
      </c>
      <c r="T268" s="102">
        <f t="shared" si="263"/>
        <v>1</v>
      </c>
      <c r="U268" s="102">
        <f t="shared" si="263"/>
        <v>1</v>
      </c>
      <c r="V268" s="102">
        <f t="shared" si="263"/>
        <v>1</v>
      </c>
      <c r="W268" s="102">
        <f t="shared" si="263"/>
        <v>1</v>
      </c>
      <c r="X268" s="102">
        <f t="shared" si="263"/>
        <v>1</v>
      </c>
      <c r="Y268" s="102">
        <f t="shared" si="263"/>
        <v>1</v>
      </c>
      <c r="Z268" s="102">
        <f t="shared" si="263"/>
        <v>1</v>
      </c>
      <c r="AA268" s="102">
        <f t="shared" si="263"/>
        <v>1</v>
      </c>
      <c r="AB268" s="102">
        <f t="shared" si="263"/>
        <v>1</v>
      </c>
      <c r="AC268" s="102">
        <f t="shared" si="263"/>
        <v>1</v>
      </c>
      <c r="AD268" s="102">
        <f t="shared" si="263"/>
        <v>1</v>
      </c>
      <c r="AE268" s="102">
        <f t="shared" si="263"/>
        <v>1</v>
      </c>
      <c r="AF268" s="102">
        <f t="shared" si="263"/>
        <v>1</v>
      </c>
      <c r="AG268" s="102">
        <f t="shared" si="263"/>
        <v>1</v>
      </c>
      <c r="AH268" s="102">
        <f t="shared" si="263"/>
        <v>1</v>
      </c>
      <c r="AI268" s="102">
        <f t="shared" si="263"/>
        <v>1</v>
      </c>
      <c r="AJ268" s="102">
        <f t="shared" si="263"/>
        <v>1</v>
      </c>
      <c r="AK268" s="102">
        <f t="shared" si="263"/>
        <v>1</v>
      </c>
      <c r="AL268" s="102">
        <f t="shared" si="263"/>
        <v>1</v>
      </c>
      <c r="AM268" s="102">
        <f t="shared" si="263"/>
        <v>1</v>
      </c>
      <c r="AN268" s="102"/>
      <c r="AO268" s="102"/>
      <c r="AP268" s="102"/>
      <c r="AQ268" s="102"/>
      <c r="AR268" s="102"/>
      <c r="AS268" s="102"/>
      <c r="AT268" s="102"/>
      <c r="AU268" s="102"/>
      <c r="AV268" s="102"/>
      <c r="AW268" s="102"/>
      <c r="AX268" s="102"/>
      <c r="AY268" s="102"/>
      <c r="AZ268" s="102"/>
      <c r="BA268" s="102"/>
      <c r="BB268" s="102"/>
      <c r="BC268" s="102"/>
      <c r="BD268" s="102"/>
      <c r="BE268" s="95"/>
      <c r="BF268" s="95"/>
      <c r="BG268" s="95"/>
      <c r="BH268" s="95"/>
    </row>
    <row r="269" spans="1:60" x14ac:dyDescent="0.5">
      <c r="A269" s="23"/>
      <c r="B269" s="23"/>
      <c r="C269" s="93" t="s">
        <v>89</v>
      </c>
      <c r="D269" s="93"/>
      <c r="E269" s="93"/>
      <c r="F269" s="101"/>
      <c r="G269" s="93"/>
      <c r="H269" s="94"/>
      <c r="I269" s="94"/>
      <c r="J269" s="102">
        <f>IF(SUM($J268:J268)=1,1,0)+I269</f>
        <v>1</v>
      </c>
      <c r="K269" s="102">
        <f>IF(SUM($J268:K268)=1,1,0)+J269</f>
        <v>1</v>
      </c>
      <c r="L269" s="102">
        <f>IF(SUM($J268:L268)=1,1,0)+K269</f>
        <v>1</v>
      </c>
      <c r="M269" s="102">
        <f>IF(SUM($J268:M268)=1,1,0)+L269</f>
        <v>1</v>
      </c>
      <c r="N269" s="102">
        <f>IF(SUM($J268:N268)=1,1,0)+M269</f>
        <v>1</v>
      </c>
      <c r="O269" s="102">
        <f>IF(SUM($J268:O268)=1,1,0)+N269</f>
        <v>1</v>
      </c>
      <c r="P269" s="102">
        <f>IF(SUM($J268:P268)=1,1,0)+O269</f>
        <v>1</v>
      </c>
      <c r="Q269" s="102">
        <f>IF(SUM($J268:Q268)=1,1,0)+P269</f>
        <v>1</v>
      </c>
      <c r="R269" s="102">
        <f>IF(SUM($J268:R268)=1,1,0)+Q269</f>
        <v>1</v>
      </c>
      <c r="S269" s="102">
        <f>IF(SUM($J268:S268)=1,1,0)+R269</f>
        <v>1</v>
      </c>
      <c r="T269" s="102">
        <f>IF(SUM($J268:T268)=1,1,0)+S269</f>
        <v>1</v>
      </c>
      <c r="U269" s="102">
        <f>IF(SUM($J268:U268)=1,1,0)+T269</f>
        <v>1</v>
      </c>
      <c r="V269" s="102">
        <f>IF(SUM($J268:V268)=1,1,0)+U269</f>
        <v>1</v>
      </c>
      <c r="W269" s="102">
        <f>IF(SUM($J268:W268)=1,1,0)+V269</f>
        <v>1</v>
      </c>
      <c r="X269" s="102">
        <f>IF(SUM($J268:X268)=1,1,0)+W269</f>
        <v>1</v>
      </c>
      <c r="Y269" s="102">
        <f>IF(SUM($J268:Y268)=1,1,0)+X269</f>
        <v>1</v>
      </c>
      <c r="Z269" s="102">
        <f>IF(SUM($J268:Z268)=1,1,0)+Y269</f>
        <v>1</v>
      </c>
      <c r="AA269" s="102">
        <f>IF(SUM($J268:AA268)=1,1,0)+Z269</f>
        <v>1</v>
      </c>
      <c r="AB269" s="102">
        <f>IF(SUM($J268:AB268)=1,1,0)+AA269</f>
        <v>1</v>
      </c>
      <c r="AC269" s="102">
        <f>IF(SUM($J268:AC268)=1,1,0)+AB269</f>
        <v>1</v>
      </c>
      <c r="AD269" s="102">
        <f>IF(SUM($J268:AD268)=1,1,0)+AC269</f>
        <v>1</v>
      </c>
      <c r="AE269" s="102">
        <f>IF(SUM($J268:AE268)=1,1,0)+AD269</f>
        <v>1</v>
      </c>
      <c r="AF269" s="102">
        <f>IF(SUM($J268:AF268)=1,1,0)+AE269</f>
        <v>1</v>
      </c>
      <c r="AG269" s="102">
        <f>IF(SUM($J268:AG268)=1,1,0)+AF269</f>
        <v>1</v>
      </c>
      <c r="AH269" s="102">
        <f>IF(SUM($J268:AH268)=1,1,0)+AG269</f>
        <v>1</v>
      </c>
      <c r="AI269" s="102">
        <f>IF(SUM($J268:AI268)=1,1,0)+AH269</f>
        <v>1</v>
      </c>
      <c r="AJ269" s="102">
        <f>IF(SUM($J268:AJ268)=1,1,0)+AI269</f>
        <v>1</v>
      </c>
      <c r="AK269" s="102">
        <f>IF(SUM($J268:AK268)=1,1,0)+AJ269</f>
        <v>1</v>
      </c>
      <c r="AL269" s="102">
        <f>IF(SUM($J268:AL268)=1,1,0)+AK269</f>
        <v>1</v>
      </c>
      <c r="AM269" s="102">
        <f>IF(SUM($J268:AM268)=1,1,0)+AL269</f>
        <v>1</v>
      </c>
      <c r="AN269" s="102"/>
      <c r="AO269" s="102"/>
      <c r="AP269" s="102"/>
      <c r="AQ269" s="102"/>
      <c r="AR269" s="102"/>
      <c r="AS269" s="102"/>
      <c r="AT269" s="102"/>
      <c r="AU269" s="102"/>
      <c r="AV269" s="102"/>
      <c r="AW269" s="102"/>
      <c r="AX269" s="102"/>
      <c r="AY269" s="102"/>
      <c r="AZ269" s="102"/>
      <c r="BA269" s="102"/>
      <c r="BB269" s="102"/>
      <c r="BC269" s="102"/>
      <c r="BD269" s="102"/>
      <c r="BE269" s="95"/>
      <c r="BF269" s="95"/>
      <c r="BG269" s="95"/>
      <c r="BH269" s="95"/>
    </row>
    <row r="270" spans="1:60" ht="15.4" customHeight="1" x14ac:dyDescent="0.5">
      <c r="A270" s="23"/>
      <c r="B270" s="23"/>
      <c r="C270" s="93" t="s">
        <v>90</v>
      </c>
      <c r="D270" s="94"/>
      <c r="E270" s="94"/>
      <c r="F270" s="99"/>
      <c r="G270" s="94"/>
      <c r="H270" s="94"/>
      <c r="I270" s="94"/>
      <c r="J270" s="100">
        <f>SUM($J265:J265)</f>
        <v>1</v>
      </c>
      <c r="K270" s="100">
        <f>SUM($J265:K265)</f>
        <v>2</v>
      </c>
      <c r="L270" s="100">
        <f>SUM($J265:L265)</f>
        <v>3</v>
      </c>
      <c r="M270" s="100">
        <f>SUM($J265:M265)</f>
        <v>4</v>
      </c>
      <c r="N270" s="100">
        <f>SUM($J265:N265)</f>
        <v>5</v>
      </c>
      <c r="O270" s="100">
        <f>SUM($J265:O265)</f>
        <v>6</v>
      </c>
      <c r="P270" s="100">
        <f>SUM($J265:P265)</f>
        <v>7</v>
      </c>
      <c r="Q270" s="100">
        <f>SUM($J265:Q265)</f>
        <v>8</v>
      </c>
      <c r="R270" s="100">
        <f>SUM($J265:R265)</f>
        <v>9</v>
      </c>
      <c r="S270" s="100">
        <f>SUM($J265:S265)</f>
        <v>10</v>
      </c>
      <c r="T270" s="100">
        <f>SUM($J265:T265)</f>
        <v>11</v>
      </c>
      <c r="U270" s="100">
        <f>SUM($J265:U265)</f>
        <v>12</v>
      </c>
      <c r="V270" s="100">
        <f>SUM($J265:V265)</f>
        <v>13</v>
      </c>
      <c r="W270" s="100">
        <f>SUM($J265:W265)</f>
        <v>14</v>
      </c>
      <c r="X270" s="100">
        <f>SUM($J265:X265)</f>
        <v>15</v>
      </c>
      <c r="Y270" s="100">
        <f>SUM($J265:Y265)</f>
        <v>16</v>
      </c>
      <c r="Z270" s="100">
        <f>SUM($J265:Z265)</f>
        <v>17</v>
      </c>
      <c r="AA270" s="100">
        <f>SUM($J265:AA265)</f>
        <v>18</v>
      </c>
      <c r="AB270" s="100">
        <f>SUM($J265:AB265)</f>
        <v>19</v>
      </c>
      <c r="AC270" s="100">
        <f>SUM($J265:AC265)</f>
        <v>20</v>
      </c>
      <c r="AD270" s="100">
        <f>SUM($J265:AD265)</f>
        <v>21</v>
      </c>
      <c r="AE270" s="100">
        <f>SUM($J265:AE265)</f>
        <v>22</v>
      </c>
      <c r="AF270" s="100">
        <f>SUM($J265:AF265)</f>
        <v>23</v>
      </c>
      <c r="AG270" s="100">
        <f>SUM($J265:AG265)</f>
        <v>24</v>
      </c>
      <c r="AH270" s="100">
        <f>SUM($J265:AH265)</f>
        <v>25</v>
      </c>
      <c r="AI270" s="100">
        <f>SUM($J265:AI265)</f>
        <v>26</v>
      </c>
      <c r="AJ270" s="100">
        <f>SUM($J265:AJ265)</f>
        <v>27</v>
      </c>
      <c r="AK270" s="100">
        <f>SUM($J265:AK265)</f>
        <v>28</v>
      </c>
      <c r="AL270" s="100">
        <f>SUM($J265:AL265)</f>
        <v>29</v>
      </c>
      <c r="AM270" s="100">
        <f>SUM($J265:AM265)</f>
        <v>30</v>
      </c>
      <c r="AN270" s="100"/>
      <c r="AO270" s="100"/>
      <c r="AP270" s="100"/>
      <c r="AQ270" s="100"/>
      <c r="AR270" s="100"/>
      <c r="AS270" s="100"/>
      <c r="AT270" s="100"/>
      <c r="AU270" s="100"/>
      <c r="AV270" s="100"/>
      <c r="AW270" s="100"/>
      <c r="AX270" s="100"/>
      <c r="AY270" s="100"/>
      <c r="AZ270" s="100"/>
      <c r="BA270" s="100"/>
      <c r="BB270" s="100"/>
      <c r="BC270" s="100"/>
      <c r="BD270" s="100"/>
      <c r="BE270" s="100"/>
      <c r="BF270" s="100"/>
      <c r="BG270" s="100"/>
      <c r="BH270" s="100"/>
    </row>
    <row r="271" spans="1:60" x14ac:dyDescent="0.5">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c r="AC271" s="23"/>
      <c r="AD271" s="23"/>
      <c r="AE271" s="23"/>
      <c r="AF271" s="23"/>
      <c r="AG271" s="23"/>
      <c r="AH271" s="23"/>
      <c r="AI271" s="23"/>
      <c r="AJ271" s="23"/>
      <c r="AK271" s="23"/>
      <c r="AL271" s="23"/>
      <c r="AM271" s="23"/>
      <c r="AN271" s="23"/>
      <c r="AO271" s="23"/>
      <c r="AP271" s="23"/>
      <c r="AQ271" s="23"/>
      <c r="AR271" s="23"/>
      <c r="AS271" s="23"/>
      <c r="AT271" s="23"/>
      <c r="AU271" s="23"/>
      <c r="AV271" s="23"/>
      <c r="AW271" s="23"/>
      <c r="AX271" s="23"/>
      <c r="AY271" s="23"/>
      <c r="AZ271" s="23"/>
    </row>
    <row r="272" spans="1:60" x14ac:dyDescent="0.5">
      <c r="A272" s="23"/>
      <c r="B272" s="23"/>
      <c r="C272" s="23" t="s">
        <v>101</v>
      </c>
      <c r="D272" s="23" t="s">
        <v>44</v>
      </c>
      <c r="E272" s="23"/>
      <c r="G272" s="23"/>
      <c r="H272" s="139">
        <f>J272+NPV(discountrate,K272:AK272)</f>
        <v>0</v>
      </c>
      <c r="I272" s="23"/>
      <c r="J272" s="139">
        <f t="shared" ref="J272:AM272" si="264">INDEX(asset3volumes,MATCH($C272,volumesnames,0),MATCH(J$7,years,0))</f>
        <v>0</v>
      </c>
      <c r="K272" s="139">
        <f t="shared" si="264"/>
        <v>0</v>
      </c>
      <c r="L272" s="139">
        <f t="shared" si="264"/>
        <v>0</v>
      </c>
      <c r="M272" s="139">
        <f t="shared" si="264"/>
        <v>0</v>
      </c>
      <c r="N272" s="139">
        <f t="shared" si="264"/>
        <v>0</v>
      </c>
      <c r="O272" s="139">
        <f t="shared" si="264"/>
        <v>0</v>
      </c>
      <c r="P272" s="139">
        <f t="shared" si="264"/>
        <v>0</v>
      </c>
      <c r="Q272" s="139">
        <f t="shared" si="264"/>
        <v>0</v>
      </c>
      <c r="R272" s="139">
        <f t="shared" si="264"/>
        <v>0</v>
      </c>
      <c r="S272" s="139">
        <f t="shared" si="264"/>
        <v>0</v>
      </c>
      <c r="T272" s="139">
        <f t="shared" si="264"/>
        <v>0</v>
      </c>
      <c r="U272" s="139">
        <f t="shared" si="264"/>
        <v>0</v>
      </c>
      <c r="V272" s="139">
        <f t="shared" si="264"/>
        <v>0</v>
      </c>
      <c r="W272" s="139">
        <f t="shared" si="264"/>
        <v>0</v>
      </c>
      <c r="X272" s="139">
        <f t="shared" si="264"/>
        <v>0</v>
      </c>
      <c r="Y272" s="139">
        <f t="shared" si="264"/>
        <v>0</v>
      </c>
      <c r="Z272" s="139">
        <f t="shared" si="264"/>
        <v>0</v>
      </c>
      <c r="AA272" s="139">
        <f t="shared" si="264"/>
        <v>0</v>
      </c>
      <c r="AB272" s="139">
        <f t="shared" si="264"/>
        <v>0</v>
      </c>
      <c r="AC272" s="139">
        <f t="shared" si="264"/>
        <v>0</v>
      </c>
      <c r="AD272" s="139">
        <f t="shared" si="264"/>
        <v>0</v>
      </c>
      <c r="AE272" s="139">
        <f t="shared" si="264"/>
        <v>0</v>
      </c>
      <c r="AF272" s="139">
        <f t="shared" si="264"/>
        <v>0</v>
      </c>
      <c r="AG272" s="139">
        <f t="shared" si="264"/>
        <v>0</v>
      </c>
      <c r="AH272" s="139">
        <f t="shared" si="264"/>
        <v>0</v>
      </c>
      <c r="AI272" s="139">
        <f t="shared" si="264"/>
        <v>0</v>
      </c>
      <c r="AJ272" s="139">
        <f t="shared" si="264"/>
        <v>0</v>
      </c>
      <c r="AK272" s="139">
        <f t="shared" si="264"/>
        <v>0</v>
      </c>
      <c r="AL272" s="139">
        <f t="shared" si="264"/>
        <v>0</v>
      </c>
      <c r="AM272" s="139">
        <f t="shared" si="264"/>
        <v>0</v>
      </c>
      <c r="AN272" s="23"/>
      <c r="AO272" s="23"/>
      <c r="AP272" s="23"/>
      <c r="AQ272" s="23"/>
      <c r="AR272" s="23"/>
      <c r="AS272" s="23"/>
      <c r="AT272" s="23"/>
      <c r="AU272" s="23"/>
      <c r="AV272" s="23"/>
      <c r="AW272" s="23"/>
      <c r="AX272" s="23"/>
      <c r="AY272" s="23"/>
      <c r="AZ272" s="23"/>
    </row>
    <row r="273" spans="1:60" x14ac:dyDescent="0.5">
      <c r="A273" s="23"/>
      <c r="B273" s="23"/>
      <c r="C273" s="23" t="s">
        <v>91</v>
      </c>
      <c r="D273" s="23" t="s">
        <v>99</v>
      </c>
      <c r="E273" s="23"/>
      <c r="F273" s="99"/>
      <c r="G273" s="23"/>
      <c r="H273" s="23"/>
      <c r="I273" s="23"/>
      <c r="J273" s="139">
        <f>J282</f>
        <v>0</v>
      </c>
      <c r="K273" s="139">
        <f t="shared" ref="K273:AM273" si="265">K282</f>
        <v>0</v>
      </c>
      <c r="L273" s="139">
        <f t="shared" si="265"/>
        <v>0</v>
      </c>
      <c r="M273" s="139">
        <f t="shared" si="265"/>
        <v>0</v>
      </c>
      <c r="N273" s="139">
        <f t="shared" si="265"/>
        <v>0</v>
      </c>
      <c r="O273" s="139">
        <f t="shared" si="265"/>
        <v>0</v>
      </c>
      <c r="P273" s="139">
        <f t="shared" si="265"/>
        <v>0</v>
      </c>
      <c r="Q273" s="139">
        <f t="shared" si="265"/>
        <v>0</v>
      </c>
      <c r="R273" s="139">
        <f t="shared" si="265"/>
        <v>0</v>
      </c>
      <c r="S273" s="139">
        <f t="shared" si="265"/>
        <v>0</v>
      </c>
      <c r="T273" s="139">
        <f t="shared" si="265"/>
        <v>0</v>
      </c>
      <c r="U273" s="139">
        <f t="shared" si="265"/>
        <v>0</v>
      </c>
      <c r="V273" s="139">
        <f t="shared" si="265"/>
        <v>0</v>
      </c>
      <c r="W273" s="139">
        <f t="shared" si="265"/>
        <v>0</v>
      </c>
      <c r="X273" s="139">
        <f t="shared" si="265"/>
        <v>0</v>
      </c>
      <c r="Y273" s="139">
        <f t="shared" si="265"/>
        <v>0</v>
      </c>
      <c r="Z273" s="139">
        <f t="shared" si="265"/>
        <v>0</v>
      </c>
      <c r="AA273" s="139">
        <f t="shared" si="265"/>
        <v>0</v>
      </c>
      <c r="AB273" s="139">
        <f t="shared" si="265"/>
        <v>0</v>
      </c>
      <c r="AC273" s="139">
        <f t="shared" si="265"/>
        <v>0</v>
      </c>
      <c r="AD273" s="139">
        <f t="shared" si="265"/>
        <v>0</v>
      </c>
      <c r="AE273" s="139">
        <f t="shared" si="265"/>
        <v>0</v>
      </c>
      <c r="AF273" s="139">
        <f t="shared" si="265"/>
        <v>0</v>
      </c>
      <c r="AG273" s="139">
        <f t="shared" si="265"/>
        <v>0</v>
      </c>
      <c r="AH273" s="139">
        <f t="shared" si="265"/>
        <v>0</v>
      </c>
      <c r="AI273" s="139">
        <f t="shared" si="265"/>
        <v>0</v>
      </c>
      <c r="AJ273" s="139">
        <f t="shared" si="265"/>
        <v>0</v>
      </c>
      <c r="AK273" s="139">
        <f t="shared" si="265"/>
        <v>0</v>
      </c>
      <c r="AL273" s="139">
        <f t="shared" si="265"/>
        <v>0</v>
      </c>
      <c r="AM273" s="139">
        <f t="shared" si="265"/>
        <v>0</v>
      </c>
      <c r="AN273" s="23"/>
      <c r="AO273" s="23"/>
      <c r="AP273" s="23"/>
      <c r="AQ273" s="23"/>
      <c r="AR273" s="23"/>
      <c r="AS273" s="23"/>
      <c r="AT273" s="23"/>
      <c r="AU273" s="23"/>
      <c r="AV273" s="23"/>
      <c r="AW273" s="23"/>
      <c r="AX273" s="23"/>
      <c r="AY273" s="23"/>
      <c r="AZ273" s="23"/>
    </row>
    <row r="274" spans="1:60" x14ac:dyDescent="0.5">
      <c r="A274" s="23"/>
      <c r="B274" s="23"/>
      <c r="C274" s="23" t="s">
        <v>93</v>
      </c>
      <c r="D274" s="23" t="s">
        <v>94</v>
      </c>
      <c r="E274" s="23"/>
      <c r="F274" s="99" t="s">
        <v>95</v>
      </c>
      <c r="G274" s="23"/>
      <c r="H274" s="23"/>
      <c r="I274" s="23"/>
      <c r="J274" s="138" cm="1">
        <f t="array" ref="J274">IF(J269=0,0,INDEX(capex,MATCH($B229,assetnames,0),J269))</f>
        <v>0</v>
      </c>
      <c r="K274" s="138" cm="1">
        <f t="array" ref="K274">IF(K269=0,0,INDEX(capex,MATCH($B229,assetnames,0),K269))</f>
        <v>0</v>
      </c>
      <c r="L274" s="138" cm="1">
        <f t="array" ref="L274">IF(L269=0,0,INDEX(capex,MATCH($B229,assetnames,0),L269))</f>
        <v>0</v>
      </c>
      <c r="M274" s="138" cm="1">
        <f t="array" ref="M274">IF(M269=0,0,INDEX(capex,MATCH($B229,assetnames,0),M269))</f>
        <v>0</v>
      </c>
      <c r="N274" s="138" cm="1">
        <f t="array" ref="N274">IF(N269=0,0,INDEX(capex,MATCH($B229,assetnames,0),N269))</f>
        <v>0</v>
      </c>
      <c r="O274" s="138" cm="1">
        <f t="array" ref="O274">IF(O269=0,0,INDEX(capex,MATCH($B229,assetnames,0),O269))</f>
        <v>0</v>
      </c>
      <c r="P274" s="138" cm="1">
        <f t="array" ref="P274">IF(P269=0,0,INDEX(capex,MATCH($B229,assetnames,0),P269))</f>
        <v>0</v>
      </c>
      <c r="Q274" s="138" cm="1">
        <f t="array" ref="Q274">IF(Q269=0,0,INDEX(capex,MATCH($B229,assetnames,0),Q269))</f>
        <v>0</v>
      </c>
      <c r="R274" s="138" cm="1">
        <f t="array" ref="R274">IF(R269=0,0,INDEX(capex,MATCH($B229,assetnames,0),R269))</f>
        <v>0</v>
      </c>
      <c r="S274" s="138" cm="1">
        <f t="array" ref="S274">IF(S269=0,0,INDEX(capex,MATCH($B229,assetnames,0),S269))</f>
        <v>0</v>
      </c>
      <c r="T274" s="138" cm="1">
        <f t="array" ref="T274">IF(T269=0,0,INDEX(capex,MATCH($B229,assetnames,0),T269))</f>
        <v>0</v>
      </c>
      <c r="U274" s="138" cm="1">
        <f t="array" ref="U274">IF(U269=0,0,INDEX(capex,MATCH($B229,assetnames,0),U269))</f>
        <v>0</v>
      </c>
      <c r="V274" s="138" cm="1">
        <f t="array" ref="V274">IF(V269=0,0,INDEX(capex,MATCH($B229,assetnames,0),V269))</f>
        <v>0</v>
      </c>
      <c r="W274" s="138" cm="1">
        <f t="array" ref="W274">IF(W269=0,0,INDEX(capex,MATCH($B229,assetnames,0),W269))</f>
        <v>0</v>
      </c>
      <c r="X274" s="138" cm="1">
        <f t="array" ref="X274">IF(X269=0,0,INDEX(capex,MATCH($B229,assetnames,0),X269))</f>
        <v>0</v>
      </c>
      <c r="Y274" s="138" cm="1">
        <f t="array" ref="Y274">IF(Y269=0,0,INDEX(capex,MATCH($B229,assetnames,0),Y269))</f>
        <v>0</v>
      </c>
      <c r="Z274" s="138" cm="1">
        <f t="array" ref="Z274">IF(Z269=0,0,INDEX(capex,MATCH($B229,assetnames,0),Z269))</f>
        <v>0</v>
      </c>
      <c r="AA274" s="138" cm="1">
        <f t="array" ref="AA274">IF(AA269=0,0,INDEX(capex,MATCH($B229,assetnames,0),AA269))</f>
        <v>0</v>
      </c>
      <c r="AB274" s="138" cm="1">
        <f t="array" ref="AB274">IF(AB269=0,0,INDEX(capex,MATCH($B229,assetnames,0),AB269))</f>
        <v>0</v>
      </c>
      <c r="AC274" s="138" cm="1">
        <f t="array" ref="AC274">IF(AC269=0,0,INDEX(capex,MATCH($B229,assetnames,0),AC269))</f>
        <v>0</v>
      </c>
      <c r="AD274" s="138" cm="1">
        <f t="array" ref="AD274">IF(AD269=0,0,INDEX(capex,MATCH($B229,assetnames,0),AD269))</f>
        <v>0</v>
      </c>
      <c r="AE274" s="138" cm="1">
        <f t="array" ref="AE274">IF(AE269=0,0,INDEX(capex,MATCH($B229,assetnames,0),AE269))</f>
        <v>0</v>
      </c>
      <c r="AF274" s="138" cm="1">
        <f t="array" ref="AF274">IF(AF269=0,0,INDEX(capex,MATCH($B229,assetnames,0),AF269))</f>
        <v>0</v>
      </c>
      <c r="AG274" s="138" cm="1">
        <f t="array" ref="AG274">IF(AG269=0,0,INDEX(capex,MATCH($B229,assetnames,0),AG269))</f>
        <v>0</v>
      </c>
      <c r="AH274" s="138" cm="1">
        <f t="array" ref="AH274">IF(AH269=0,0,INDEX(capex,MATCH($B229,assetnames,0),AH269))</f>
        <v>0</v>
      </c>
      <c r="AI274" s="138" cm="1">
        <f t="array" ref="AI274">IF(AI269=0,0,INDEX(capex,MATCH($B229,assetnames,0),AI269))</f>
        <v>0</v>
      </c>
      <c r="AJ274" s="138" cm="1">
        <f t="array" ref="AJ274">IF(AJ269=0,0,INDEX(capex,MATCH($B229,assetnames,0),AJ269))</f>
        <v>0</v>
      </c>
      <c r="AK274" s="138" cm="1">
        <f t="array" ref="AK274">IF(AK269=0,0,INDEX(capex,MATCH($B229,assetnames,0),AK269))</f>
        <v>0</v>
      </c>
      <c r="AL274" s="138" cm="1">
        <f t="array" ref="AL274">IF(AL269=0,0,INDEX(capex,MATCH($B229,assetnames,0),AL269))</f>
        <v>0</v>
      </c>
      <c r="AM274" s="138" cm="1">
        <f t="array" ref="AM274">IF(AM269=0,0,INDEX(capex,MATCH($B229,assetnames,0),AM269))</f>
        <v>0</v>
      </c>
      <c r="AN274" s="23"/>
      <c r="AO274" s="23"/>
      <c r="AP274" s="23"/>
      <c r="AQ274" s="23"/>
      <c r="AR274" s="23"/>
      <c r="AS274" s="23"/>
      <c r="AT274" s="23"/>
      <c r="AU274" s="23"/>
      <c r="AV274" s="23"/>
      <c r="AW274" s="23"/>
      <c r="AX274" s="23"/>
      <c r="AY274" s="23"/>
      <c r="AZ274" s="23"/>
    </row>
    <row r="275" spans="1:60" x14ac:dyDescent="0.5">
      <c r="A275" s="23"/>
      <c r="B275" s="23"/>
      <c r="C275" s="23" t="s">
        <v>96</v>
      </c>
      <c r="D275" s="23" t="s">
        <v>94</v>
      </c>
      <c r="E275" s="23"/>
      <c r="F275" s="114" t="str">
        <f>IF(H276=0,"",INDEX($J$7:$AM$7,1,MATCH(1,$J268:$AM268,0)))</f>
        <v/>
      </c>
      <c r="G275" s="23"/>
      <c r="H275" s="23"/>
      <c r="I275" s="23"/>
      <c r="J275" s="138">
        <f t="shared" ref="J275:AM275" si="266">IF(J265=1,INDEX(opex,MATCH($B229,assetnames,0),J270),0)</f>
        <v>0</v>
      </c>
      <c r="K275" s="138">
        <f t="shared" si="266"/>
        <v>0</v>
      </c>
      <c r="L275" s="138">
        <f t="shared" si="266"/>
        <v>0</v>
      </c>
      <c r="M275" s="138">
        <f t="shared" si="266"/>
        <v>0</v>
      </c>
      <c r="N275" s="138">
        <f t="shared" si="266"/>
        <v>0</v>
      </c>
      <c r="O275" s="138">
        <f t="shared" si="266"/>
        <v>0</v>
      </c>
      <c r="P275" s="138">
        <f t="shared" si="266"/>
        <v>0</v>
      </c>
      <c r="Q275" s="138">
        <f t="shared" si="266"/>
        <v>0</v>
      </c>
      <c r="R275" s="138">
        <f t="shared" si="266"/>
        <v>0</v>
      </c>
      <c r="S275" s="138">
        <f t="shared" si="266"/>
        <v>0</v>
      </c>
      <c r="T275" s="138">
        <f t="shared" si="266"/>
        <v>0</v>
      </c>
      <c r="U275" s="138">
        <f t="shared" si="266"/>
        <v>0</v>
      </c>
      <c r="V275" s="138">
        <f t="shared" si="266"/>
        <v>0</v>
      </c>
      <c r="W275" s="138">
        <f t="shared" si="266"/>
        <v>0</v>
      </c>
      <c r="X275" s="138">
        <f t="shared" si="266"/>
        <v>0</v>
      </c>
      <c r="Y275" s="138">
        <f t="shared" si="266"/>
        <v>0</v>
      </c>
      <c r="Z275" s="138">
        <f t="shared" si="266"/>
        <v>0</v>
      </c>
      <c r="AA275" s="138">
        <f t="shared" si="266"/>
        <v>0</v>
      </c>
      <c r="AB275" s="138">
        <f t="shared" si="266"/>
        <v>0</v>
      </c>
      <c r="AC275" s="138">
        <f t="shared" si="266"/>
        <v>0</v>
      </c>
      <c r="AD275" s="138">
        <f t="shared" si="266"/>
        <v>0</v>
      </c>
      <c r="AE275" s="138">
        <f t="shared" si="266"/>
        <v>0</v>
      </c>
      <c r="AF275" s="138">
        <f t="shared" si="266"/>
        <v>0</v>
      </c>
      <c r="AG275" s="138">
        <f t="shared" si="266"/>
        <v>0</v>
      </c>
      <c r="AH275" s="138">
        <f t="shared" si="266"/>
        <v>0</v>
      </c>
      <c r="AI275" s="138">
        <f t="shared" si="266"/>
        <v>0</v>
      </c>
      <c r="AJ275" s="138">
        <f t="shared" si="266"/>
        <v>0</v>
      </c>
      <c r="AK275" s="138">
        <f t="shared" si="266"/>
        <v>0</v>
      </c>
      <c r="AL275" s="138">
        <f t="shared" si="266"/>
        <v>0</v>
      </c>
      <c r="AM275" s="138">
        <f t="shared" si="266"/>
        <v>0</v>
      </c>
      <c r="AN275" s="23"/>
      <c r="AO275" s="23"/>
      <c r="AP275" s="23"/>
      <c r="AQ275" s="23"/>
      <c r="AR275" s="23"/>
      <c r="AS275" s="23"/>
      <c r="AT275" s="23"/>
      <c r="AU275" s="23"/>
      <c r="AV275" s="23"/>
      <c r="AW275" s="23"/>
      <c r="AX275" s="23"/>
      <c r="AY275" s="23"/>
      <c r="AZ275" s="23"/>
    </row>
    <row r="276" spans="1:60" s="96" customFormat="1" x14ac:dyDescent="0.5">
      <c r="A276" s="24"/>
      <c r="B276" s="24"/>
      <c r="C276" s="24" t="s">
        <v>97</v>
      </c>
      <c r="D276" s="24" t="s">
        <v>94</v>
      </c>
      <c r="E276" s="24"/>
      <c r="F276" s="24"/>
      <c r="G276" s="24"/>
      <c r="H276" s="139">
        <f>J276+NPV(discountrate,K276:AK276)</f>
        <v>0</v>
      </c>
      <c r="I276" s="24"/>
      <c r="J276" s="139">
        <f>SUM(J273:J275)</f>
        <v>0</v>
      </c>
      <c r="K276" s="139">
        <f t="shared" ref="K276:AM276" si="267">SUM(K273:K275)</f>
        <v>0</v>
      </c>
      <c r="L276" s="139">
        <f t="shared" si="267"/>
        <v>0</v>
      </c>
      <c r="M276" s="139">
        <f t="shared" si="267"/>
        <v>0</v>
      </c>
      <c r="N276" s="139">
        <f t="shared" si="267"/>
        <v>0</v>
      </c>
      <c r="O276" s="139">
        <f t="shared" si="267"/>
        <v>0</v>
      </c>
      <c r="P276" s="139">
        <f t="shared" si="267"/>
        <v>0</v>
      </c>
      <c r="Q276" s="139">
        <f t="shared" si="267"/>
        <v>0</v>
      </c>
      <c r="R276" s="139">
        <f t="shared" si="267"/>
        <v>0</v>
      </c>
      <c r="S276" s="139">
        <f t="shared" si="267"/>
        <v>0</v>
      </c>
      <c r="T276" s="139">
        <f t="shared" si="267"/>
        <v>0</v>
      </c>
      <c r="U276" s="139">
        <f t="shared" si="267"/>
        <v>0</v>
      </c>
      <c r="V276" s="139">
        <f t="shared" si="267"/>
        <v>0</v>
      </c>
      <c r="W276" s="139">
        <f t="shared" si="267"/>
        <v>0</v>
      </c>
      <c r="X276" s="139">
        <f t="shared" si="267"/>
        <v>0</v>
      </c>
      <c r="Y276" s="139">
        <f t="shared" si="267"/>
        <v>0</v>
      </c>
      <c r="Z276" s="139">
        <f t="shared" si="267"/>
        <v>0</v>
      </c>
      <c r="AA276" s="139">
        <f t="shared" si="267"/>
        <v>0</v>
      </c>
      <c r="AB276" s="139">
        <f t="shared" si="267"/>
        <v>0</v>
      </c>
      <c r="AC276" s="139">
        <f t="shared" si="267"/>
        <v>0</v>
      </c>
      <c r="AD276" s="139">
        <f t="shared" si="267"/>
        <v>0</v>
      </c>
      <c r="AE276" s="139">
        <f t="shared" si="267"/>
        <v>0</v>
      </c>
      <c r="AF276" s="139">
        <f t="shared" si="267"/>
        <v>0</v>
      </c>
      <c r="AG276" s="139">
        <f t="shared" si="267"/>
        <v>0</v>
      </c>
      <c r="AH276" s="139">
        <f t="shared" si="267"/>
        <v>0</v>
      </c>
      <c r="AI276" s="139">
        <f t="shared" si="267"/>
        <v>0</v>
      </c>
      <c r="AJ276" s="139">
        <f t="shared" si="267"/>
        <v>0</v>
      </c>
      <c r="AK276" s="139">
        <f t="shared" si="267"/>
        <v>0</v>
      </c>
      <c r="AL276" s="139">
        <f t="shared" si="267"/>
        <v>0</v>
      </c>
      <c r="AM276" s="139">
        <f t="shared" si="267"/>
        <v>0</v>
      </c>
      <c r="AN276" s="24"/>
      <c r="AO276" s="24"/>
      <c r="AP276" s="24"/>
      <c r="AQ276" s="24"/>
      <c r="AR276" s="24"/>
      <c r="AS276" s="24"/>
      <c r="AT276" s="24"/>
      <c r="AU276" s="24"/>
      <c r="AV276" s="24"/>
      <c r="AW276" s="24"/>
      <c r="AX276" s="24"/>
      <c r="AY276" s="24"/>
      <c r="AZ276" s="24"/>
    </row>
    <row r="277" spans="1:60" s="96" customFormat="1" x14ac:dyDescent="0.5">
      <c r="A277" s="24"/>
      <c r="B277" s="24"/>
      <c r="C277" s="24"/>
      <c r="D277" s="24"/>
      <c r="E277" s="24"/>
      <c r="F277" s="24"/>
      <c r="G277" s="24"/>
      <c r="H277" s="134"/>
      <c r="I277" s="24"/>
      <c r="J277" s="134"/>
      <c r="K277" s="134"/>
      <c r="L277" s="134"/>
      <c r="M277" s="134"/>
      <c r="N277" s="134"/>
      <c r="O277" s="134"/>
      <c r="P277" s="134"/>
      <c r="Q277" s="134"/>
      <c r="R277" s="134"/>
      <c r="S277" s="134"/>
      <c r="T277" s="134"/>
      <c r="U277" s="134"/>
      <c r="V277" s="134"/>
      <c r="W277" s="134"/>
      <c r="X277" s="134"/>
      <c r="Y277" s="134"/>
      <c r="Z277" s="134"/>
      <c r="AA277" s="134"/>
      <c r="AB277" s="134"/>
      <c r="AC277" s="134"/>
      <c r="AD277" s="134"/>
      <c r="AE277" s="134"/>
      <c r="AF277" s="134"/>
      <c r="AG277" s="134"/>
      <c r="AH277" s="134"/>
      <c r="AI277" s="134"/>
      <c r="AJ277" s="134"/>
      <c r="AK277" s="134"/>
      <c r="AL277" s="134"/>
      <c r="AM277" s="134"/>
      <c r="AN277" s="24"/>
      <c r="AO277" s="24"/>
      <c r="AP277" s="24"/>
      <c r="AQ277" s="24"/>
      <c r="AR277" s="24"/>
      <c r="AS277" s="24"/>
      <c r="AT277" s="24"/>
      <c r="AU277" s="24"/>
      <c r="AV277" s="24"/>
      <c r="AW277" s="24"/>
      <c r="AX277" s="24"/>
      <c r="AY277" s="24"/>
      <c r="AZ277" s="24"/>
    </row>
    <row r="278" spans="1:60" s="96" customFormat="1" x14ac:dyDescent="0.5">
      <c r="A278" s="24"/>
      <c r="B278" s="24"/>
      <c r="C278" s="24" t="s">
        <v>91</v>
      </c>
      <c r="D278" s="24"/>
      <c r="E278" s="24"/>
      <c r="F278" s="24"/>
      <c r="G278" s="24"/>
      <c r="H278" s="134"/>
      <c r="I278" s="24"/>
      <c r="J278" s="134"/>
      <c r="K278" s="134"/>
      <c r="L278" s="134"/>
      <c r="M278" s="134"/>
      <c r="N278" s="134"/>
      <c r="O278" s="134"/>
      <c r="P278" s="134"/>
      <c r="Q278" s="134"/>
      <c r="R278" s="134"/>
      <c r="S278" s="134"/>
      <c r="T278" s="134"/>
      <c r="U278" s="134"/>
      <c r="V278" s="134"/>
      <c r="W278" s="134"/>
      <c r="X278" s="134"/>
      <c r="Y278" s="134"/>
      <c r="Z278" s="134"/>
      <c r="AA278" s="134"/>
      <c r="AB278" s="134"/>
      <c r="AC278" s="134"/>
      <c r="AD278" s="134"/>
      <c r="AE278" s="134"/>
      <c r="AF278" s="134"/>
      <c r="AG278" s="134"/>
      <c r="AH278" s="134"/>
      <c r="AI278" s="134"/>
      <c r="AJ278" s="134"/>
      <c r="AK278" s="134"/>
      <c r="AL278" s="134"/>
      <c r="AM278" s="134"/>
      <c r="AN278" s="24"/>
      <c r="AO278" s="24"/>
      <c r="AP278" s="24"/>
      <c r="AQ278" s="24"/>
      <c r="AR278" s="24"/>
      <c r="AS278" s="24"/>
      <c r="AT278" s="24"/>
      <c r="AU278" s="24"/>
      <c r="AV278" s="24"/>
      <c r="AW278" s="24"/>
      <c r="AX278" s="24"/>
      <c r="AY278" s="24"/>
      <c r="AZ278" s="24"/>
    </row>
    <row r="279" spans="1:60" s="96" customFormat="1" x14ac:dyDescent="0.5">
      <c r="A279" s="24"/>
      <c r="B279" s="24"/>
      <c r="C279" s="24"/>
      <c r="D279" s="24"/>
      <c r="E279" s="24"/>
      <c r="F279" s="24"/>
      <c r="G279" s="24"/>
      <c r="H279" s="134"/>
      <c r="I279" s="24"/>
      <c r="J279" s="134"/>
      <c r="K279" s="134"/>
      <c r="L279" s="134"/>
      <c r="M279" s="134"/>
      <c r="N279" s="134"/>
      <c r="O279" s="134"/>
      <c r="P279" s="134"/>
      <c r="Q279" s="134"/>
      <c r="R279" s="134"/>
      <c r="S279" s="134"/>
      <c r="T279" s="134"/>
      <c r="U279" s="134"/>
      <c r="V279" s="134"/>
      <c r="W279" s="134"/>
      <c r="X279" s="134"/>
      <c r="Y279" s="134"/>
      <c r="Z279" s="134"/>
      <c r="AA279" s="134"/>
      <c r="AB279" s="134"/>
      <c r="AC279" s="134"/>
      <c r="AD279" s="134"/>
      <c r="AE279" s="134"/>
      <c r="AF279" s="134"/>
      <c r="AG279" s="134"/>
      <c r="AH279" s="134"/>
      <c r="AI279" s="134"/>
      <c r="AJ279" s="134"/>
      <c r="AK279" s="134"/>
      <c r="AL279" s="134"/>
      <c r="AM279" s="134"/>
      <c r="AN279" s="24"/>
      <c r="AO279" s="24"/>
      <c r="AP279" s="24"/>
      <c r="AQ279" s="24"/>
      <c r="AR279" s="24"/>
      <c r="AS279" s="24"/>
      <c r="AT279" s="24"/>
      <c r="AU279" s="24"/>
      <c r="AV279" s="24"/>
      <c r="AW279" s="24"/>
      <c r="AX279" s="24"/>
      <c r="AY279" s="24"/>
      <c r="AZ279" s="24"/>
    </row>
    <row r="280" spans="1:60" x14ac:dyDescent="0.5">
      <c r="A280" s="23"/>
      <c r="B280" s="23"/>
      <c r="C280" s="23" t="s">
        <v>101</v>
      </c>
      <c r="D280" s="23" t="s">
        <v>40</v>
      </c>
      <c r="E280" s="23"/>
      <c r="F280" s="23"/>
      <c r="G280" s="23"/>
      <c r="H280" s="134"/>
      <c r="I280" s="23"/>
      <c r="J280" s="139">
        <f t="shared" ref="J280:AM280" si="268">INDEX(asset3volumes,MATCH($C280,volumesnames,),MATCH(J$7,years,0))</f>
        <v>0</v>
      </c>
      <c r="K280" s="139">
        <f t="shared" si="268"/>
        <v>0</v>
      </c>
      <c r="L280" s="139">
        <f t="shared" si="268"/>
        <v>0</v>
      </c>
      <c r="M280" s="139">
        <f t="shared" si="268"/>
        <v>0</v>
      </c>
      <c r="N280" s="139">
        <f t="shared" si="268"/>
        <v>0</v>
      </c>
      <c r="O280" s="139">
        <f t="shared" si="268"/>
        <v>0</v>
      </c>
      <c r="P280" s="139">
        <f t="shared" si="268"/>
        <v>0</v>
      </c>
      <c r="Q280" s="139">
        <f t="shared" si="268"/>
        <v>0</v>
      </c>
      <c r="R280" s="139">
        <f t="shared" si="268"/>
        <v>0</v>
      </c>
      <c r="S280" s="139">
        <f t="shared" si="268"/>
        <v>0</v>
      </c>
      <c r="T280" s="139">
        <f t="shared" si="268"/>
        <v>0</v>
      </c>
      <c r="U280" s="139">
        <f t="shared" si="268"/>
        <v>0</v>
      </c>
      <c r="V280" s="139">
        <f t="shared" si="268"/>
        <v>0</v>
      </c>
      <c r="W280" s="139">
        <f t="shared" si="268"/>
        <v>0</v>
      </c>
      <c r="X280" s="139">
        <f t="shared" si="268"/>
        <v>0</v>
      </c>
      <c r="Y280" s="139">
        <f t="shared" si="268"/>
        <v>0</v>
      </c>
      <c r="Z280" s="139">
        <f t="shared" si="268"/>
        <v>0</v>
      </c>
      <c r="AA280" s="139">
        <f t="shared" si="268"/>
        <v>0</v>
      </c>
      <c r="AB280" s="139">
        <f t="shared" si="268"/>
        <v>0</v>
      </c>
      <c r="AC280" s="139">
        <f t="shared" si="268"/>
        <v>0</v>
      </c>
      <c r="AD280" s="139">
        <f t="shared" si="268"/>
        <v>0</v>
      </c>
      <c r="AE280" s="139">
        <f t="shared" si="268"/>
        <v>0</v>
      </c>
      <c r="AF280" s="139">
        <f t="shared" si="268"/>
        <v>0</v>
      </c>
      <c r="AG280" s="139">
        <f t="shared" si="268"/>
        <v>0</v>
      </c>
      <c r="AH280" s="139">
        <f t="shared" si="268"/>
        <v>0</v>
      </c>
      <c r="AI280" s="139">
        <f t="shared" si="268"/>
        <v>0</v>
      </c>
      <c r="AJ280" s="139">
        <f t="shared" si="268"/>
        <v>0</v>
      </c>
      <c r="AK280" s="139">
        <f t="shared" si="268"/>
        <v>0</v>
      </c>
      <c r="AL280" s="139">
        <f t="shared" si="268"/>
        <v>0</v>
      </c>
      <c r="AM280" s="139">
        <f t="shared" si="268"/>
        <v>0</v>
      </c>
      <c r="AN280" s="23"/>
      <c r="AO280" s="23"/>
      <c r="AP280" s="23"/>
      <c r="AQ280" s="23"/>
      <c r="AR280" s="23"/>
      <c r="AS280" s="23"/>
      <c r="AT280" s="23"/>
      <c r="AU280" s="23"/>
      <c r="AV280" s="23"/>
      <c r="AW280" s="23"/>
      <c r="AX280" s="23"/>
      <c r="AY280" s="23"/>
      <c r="AZ280" s="23"/>
    </row>
    <row r="281" spans="1:60" x14ac:dyDescent="0.5">
      <c r="A281" s="23"/>
      <c r="B281" s="23"/>
      <c r="C281" s="23" t="s">
        <v>98</v>
      </c>
      <c r="D281" s="23" t="s">
        <v>99</v>
      </c>
      <c r="E281" s="23"/>
      <c r="F281" s="23"/>
      <c r="G281" s="23"/>
      <c r="H281" s="134"/>
      <c r="I281" s="23"/>
      <c r="J281" s="139">
        <f t="shared" ref="J281:AM281" si="269">INDEX(asset3existingcost,MATCH(J$7,years,0))</f>
        <v>0</v>
      </c>
      <c r="K281" s="139">
        <f t="shared" si="269"/>
        <v>0</v>
      </c>
      <c r="L281" s="139">
        <f t="shared" si="269"/>
        <v>0</v>
      </c>
      <c r="M281" s="139">
        <f t="shared" si="269"/>
        <v>0</v>
      </c>
      <c r="N281" s="139">
        <f t="shared" si="269"/>
        <v>0</v>
      </c>
      <c r="O281" s="139">
        <f t="shared" si="269"/>
        <v>0</v>
      </c>
      <c r="P281" s="139">
        <f t="shared" si="269"/>
        <v>0</v>
      </c>
      <c r="Q281" s="139">
        <f t="shared" si="269"/>
        <v>0</v>
      </c>
      <c r="R281" s="139">
        <f t="shared" si="269"/>
        <v>0</v>
      </c>
      <c r="S281" s="139">
        <f t="shared" si="269"/>
        <v>0</v>
      </c>
      <c r="T281" s="139">
        <f t="shared" si="269"/>
        <v>0</v>
      </c>
      <c r="U281" s="139">
        <f t="shared" si="269"/>
        <v>0</v>
      </c>
      <c r="V281" s="139">
        <f t="shared" si="269"/>
        <v>0</v>
      </c>
      <c r="W281" s="139">
        <f t="shared" si="269"/>
        <v>0</v>
      </c>
      <c r="X281" s="139">
        <f t="shared" si="269"/>
        <v>0</v>
      </c>
      <c r="Y281" s="139">
        <f t="shared" si="269"/>
        <v>0</v>
      </c>
      <c r="Z281" s="139">
        <f t="shared" si="269"/>
        <v>0</v>
      </c>
      <c r="AA281" s="139">
        <f t="shared" si="269"/>
        <v>0</v>
      </c>
      <c r="AB281" s="139">
        <f t="shared" si="269"/>
        <v>0</v>
      </c>
      <c r="AC281" s="139">
        <f t="shared" si="269"/>
        <v>0</v>
      </c>
      <c r="AD281" s="139">
        <f t="shared" si="269"/>
        <v>0</v>
      </c>
      <c r="AE281" s="139">
        <f t="shared" si="269"/>
        <v>0</v>
      </c>
      <c r="AF281" s="139">
        <f t="shared" si="269"/>
        <v>0</v>
      </c>
      <c r="AG281" s="139">
        <f t="shared" si="269"/>
        <v>0</v>
      </c>
      <c r="AH281" s="139">
        <f t="shared" si="269"/>
        <v>0</v>
      </c>
      <c r="AI281" s="139">
        <f t="shared" si="269"/>
        <v>0</v>
      </c>
      <c r="AJ281" s="139">
        <f t="shared" si="269"/>
        <v>0</v>
      </c>
      <c r="AK281" s="139">
        <f t="shared" si="269"/>
        <v>0</v>
      </c>
      <c r="AL281" s="139">
        <f t="shared" si="269"/>
        <v>0</v>
      </c>
      <c r="AM281" s="139">
        <f t="shared" si="269"/>
        <v>0</v>
      </c>
      <c r="AN281" s="23"/>
      <c r="AO281" s="23"/>
      <c r="AP281" s="23"/>
      <c r="AQ281" s="23"/>
      <c r="AR281" s="23"/>
      <c r="AS281" s="23"/>
      <c r="AT281" s="23"/>
      <c r="AU281" s="23"/>
      <c r="AV281" s="23"/>
      <c r="AW281" s="23"/>
      <c r="AX281" s="23"/>
      <c r="AY281" s="23"/>
      <c r="AZ281" s="23"/>
    </row>
    <row r="282" spans="1:60" s="96" customFormat="1" x14ac:dyDescent="0.5">
      <c r="A282" s="24"/>
      <c r="B282" s="24"/>
      <c r="C282" s="24" t="s">
        <v>100</v>
      </c>
      <c r="D282" s="24" t="s">
        <v>99</v>
      </c>
      <c r="E282" s="24"/>
      <c r="F282" s="24"/>
      <c r="G282" s="24"/>
      <c r="H282" s="140">
        <f>J282+NPV(discountrate,K282:AM282)</f>
        <v>0</v>
      </c>
      <c r="I282" s="24"/>
      <c r="J282" s="139">
        <f>J280*J281</f>
        <v>0</v>
      </c>
      <c r="K282" s="139">
        <f>K280*K281</f>
        <v>0</v>
      </c>
      <c r="L282" s="139">
        <f t="shared" ref="L282:AM282" si="270">L280*L281</f>
        <v>0</v>
      </c>
      <c r="M282" s="139">
        <f t="shared" si="270"/>
        <v>0</v>
      </c>
      <c r="N282" s="139">
        <f t="shared" si="270"/>
        <v>0</v>
      </c>
      <c r="O282" s="139">
        <f t="shared" si="270"/>
        <v>0</v>
      </c>
      <c r="P282" s="139">
        <f t="shared" si="270"/>
        <v>0</v>
      </c>
      <c r="Q282" s="139">
        <f t="shared" si="270"/>
        <v>0</v>
      </c>
      <c r="R282" s="139">
        <f t="shared" si="270"/>
        <v>0</v>
      </c>
      <c r="S282" s="139">
        <f t="shared" si="270"/>
        <v>0</v>
      </c>
      <c r="T282" s="139">
        <f t="shared" si="270"/>
        <v>0</v>
      </c>
      <c r="U282" s="139">
        <f t="shared" si="270"/>
        <v>0</v>
      </c>
      <c r="V282" s="139">
        <f t="shared" si="270"/>
        <v>0</v>
      </c>
      <c r="W282" s="139">
        <f t="shared" si="270"/>
        <v>0</v>
      </c>
      <c r="X282" s="139">
        <f t="shared" si="270"/>
        <v>0</v>
      </c>
      <c r="Y282" s="139">
        <f t="shared" si="270"/>
        <v>0</v>
      </c>
      <c r="Z282" s="139">
        <f t="shared" si="270"/>
        <v>0</v>
      </c>
      <c r="AA282" s="139">
        <f t="shared" si="270"/>
        <v>0</v>
      </c>
      <c r="AB282" s="139">
        <f t="shared" si="270"/>
        <v>0</v>
      </c>
      <c r="AC282" s="139">
        <f t="shared" si="270"/>
        <v>0</v>
      </c>
      <c r="AD282" s="139">
        <f t="shared" si="270"/>
        <v>0</v>
      </c>
      <c r="AE282" s="139">
        <f t="shared" si="270"/>
        <v>0</v>
      </c>
      <c r="AF282" s="139">
        <f t="shared" si="270"/>
        <v>0</v>
      </c>
      <c r="AG282" s="139">
        <f t="shared" si="270"/>
        <v>0</v>
      </c>
      <c r="AH282" s="139">
        <f t="shared" si="270"/>
        <v>0</v>
      </c>
      <c r="AI282" s="139">
        <f t="shared" si="270"/>
        <v>0</v>
      </c>
      <c r="AJ282" s="139">
        <f t="shared" si="270"/>
        <v>0</v>
      </c>
      <c r="AK282" s="139">
        <f t="shared" si="270"/>
        <v>0</v>
      </c>
      <c r="AL282" s="139">
        <f t="shared" si="270"/>
        <v>0</v>
      </c>
      <c r="AM282" s="139">
        <f t="shared" si="270"/>
        <v>0</v>
      </c>
      <c r="AN282" s="24"/>
      <c r="AO282" s="24"/>
      <c r="AP282" s="24"/>
      <c r="AQ282" s="24"/>
      <c r="AR282" s="24"/>
      <c r="AS282" s="24"/>
      <c r="AT282" s="24"/>
      <c r="AU282" s="24"/>
      <c r="AV282" s="24"/>
      <c r="AW282" s="24"/>
      <c r="AX282" s="24"/>
      <c r="AY282" s="24"/>
      <c r="AZ282" s="24"/>
    </row>
    <row r="283" spans="1:60" x14ac:dyDescent="0.5">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c r="AC283" s="23"/>
      <c r="AD283" s="23"/>
      <c r="AE283" s="23"/>
      <c r="AF283" s="23"/>
      <c r="AG283" s="23"/>
      <c r="AH283" s="23"/>
      <c r="AI283" s="23"/>
      <c r="AJ283" s="23"/>
      <c r="AK283" s="23"/>
      <c r="AL283" s="23"/>
      <c r="AM283" s="23"/>
      <c r="AN283" s="23"/>
      <c r="AO283" s="23"/>
      <c r="AP283" s="23"/>
      <c r="AQ283" s="23"/>
      <c r="AR283" s="23"/>
      <c r="AS283" s="23"/>
      <c r="AT283" s="23"/>
      <c r="AU283" s="23"/>
      <c r="AV283" s="23"/>
      <c r="AW283" s="23"/>
      <c r="AX283" s="23"/>
      <c r="AY283" s="23"/>
      <c r="AZ283" s="23"/>
    </row>
    <row r="284" spans="1:60" ht="33" customHeight="1" thickBot="1" x14ac:dyDescent="1">
      <c r="A284" s="22"/>
      <c r="B284" s="23"/>
      <c r="C284" s="192" t="s">
        <v>48</v>
      </c>
      <c r="D284" s="185"/>
      <c r="E284" s="185"/>
      <c r="F284" s="185"/>
      <c r="G284" s="185"/>
      <c r="H284" s="188"/>
      <c r="I284" s="188"/>
      <c r="J284" s="188"/>
      <c r="K284" s="188"/>
      <c r="L284" s="188"/>
      <c r="M284" s="188"/>
      <c r="N284" s="188"/>
      <c r="O284" s="188"/>
      <c r="P284" s="188"/>
      <c r="Q284" s="188"/>
      <c r="R284" s="188"/>
      <c r="S284" s="188"/>
      <c r="T284" s="188"/>
      <c r="U284" s="188"/>
      <c r="V284" s="188"/>
      <c r="W284" s="188"/>
      <c r="X284" s="188"/>
      <c r="Y284" s="188"/>
      <c r="Z284" s="188"/>
      <c r="AA284" s="188"/>
      <c r="AB284" s="188"/>
      <c r="AC284" s="188"/>
      <c r="AD284" s="188"/>
      <c r="AE284" s="188"/>
      <c r="AF284" s="188"/>
      <c r="AG284" s="188"/>
      <c r="AH284" s="188"/>
      <c r="AI284" s="188"/>
      <c r="AJ284" s="188"/>
      <c r="AK284" s="188"/>
      <c r="AL284" s="188"/>
      <c r="AM284" s="188"/>
      <c r="AN284" s="185"/>
      <c r="AO284" s="199"/>
      <c r="AP284" s="200"/>
      <c r="AQ284" s="200"/>
      <c r="AR284" s="200"/>
      <c r="AS284" s="200"/>
      <c r="AT284" s="200"/>
      <c r="AU284" s="200"/>
      <c r="AV284" s="200"/>
      <c r="AW284" s="200"/>
      <c r="AX284" s="200"/>
      <c r="AY284" s="200"/>
      <c r="AZ284" s="200"/>
    </row>
    <row r="285" spans="1:60" ht="31.5" x14ac:dyDescent="0.85">
      <c r="A285" s="23"/>
      <c r="B285" s="89"/>
      <c r="C285" s="89"/>
      <c r="D285" s="89"/>
      <c r="E285" s="89"/>
      <c r="F285" s="90"/>
      <c r="G285" s="89"/>
      <c r="H285" s="89"/>
      <c r="I285" s="89"/>
      <c r="J285" s="89"/>
      <c r="K285" s="89"/>
      <c r="L285" s="89"/>
      <c r="M285" s="89"/>
      <c r="N285" s="89"/>
      <c r="O285" s="89"/>
      <c r="P285" s="89"/>
      <c r="Q285" s="89"/>
      <c r="R285" s="89"/>
      <c r="S285" s="89"/>
      <c r="T285" s="89"/>
      <c r="U285" s="89"/>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row>
    <row r="286" spans="1:60" x14ac:dyDescent="0.5">
      <c r="A286" s="23"/>
      <c r="B286" s="23"/>
      <c r="C286" s="97" t="s">
        <v>80</v>
      </c>
      <c r="D286" s="23"/>
      <c r="E286" s="23"/>
      <c r="F286" s="23"/>
      <c r="G286" s="23"/>
      <c r="H286" s="138">
        <f>(H326-H304)</f>
        <v>0</v>
      </c>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c r="AK286" s="23"/>
      <c r="AL286" s="23"/>
      <c r="AM286" s="23"/>
      <c r="AN286" s="23"/>
      <c r="AO286" s="23"/>
      <c r="AP286" s="23"/>
      <c r="AQ286" s="23"/>
      <c r="AR286" s="23"/>
      <c r="AS286" s="23"/>
      <c r="AT286" s="23"/>
      <c r="AU286" s="23"/>
      <c r="AV286" s="23"/>
      <c r="AW286" s="23"/>
      <c r="AX286" s="23"/>
      <c r="AY286" s="23"/>
      <c r="AZ286" s="23"/>
    </row>
    <row r="287" spans="1:60" x14ac:dyDescent="0.5">
      <c r="A287" s="23"/>
      <c r="B287" s="23"/>
      <c r="C287" s="97" t="s">
        <v>81</v>
      </c>
      <c r="D287" s="23"/>
      <c r="E287" s="23"/>
      <c r="F287" s="23"/>
      <c r="G287" s="23"/>
      <c r="H287" s="138">
        <f>(H322-H300)*1000000</f>
        <v>0</v>
      </c>
      <c r="I287" s="23"/>
      <c r="J287" s="23"/>
      <c r="K287" s="23"/>
      <c r="L287" s="23"/>
      <c r="M287" s="23"/>
      <c r="N287" s="23"/>
      <c r="O287" s="23"/>
      <c r="P287" s="23"/>
      <c r="Q287" s="23"/>
      <c r="R287" s="23"/>
      <c r="S287" s="23"/>
      <c r="T287" s="23"/>
      <c r="U287" s="23"/>
      <c r="V287" s="23"/>
      <c r="W287" s="23"/>
      <c r="X287" s="23"/>
      <c r="Y287" s="23"/>
      <c r="Z287" s="23"/>
      <c r="AA287" s="23"/>
      <c r="AB287" s="23"/>
      <c r="AC287" s="23"/>
      <c r="AD287" s="23"/>
      <c r="AE287" s="23"/>
      <c r="AF287" s="23"/>
      <c r="AG287" s="23"/>
      <c r="AH287" s="23"/>
      <c r="AI287" s="23"/>
      <c r="AJ287" s="23"/>
      <c r="AK287" s="23"/>
      <c r="AL287" s="23"/>
      <c r="AM287" s="23"/>
      <c r="AN287" s="23"/>
      <c r="AO287" s="23"/>
      <c r="AP287" s="23"/>
      <c r="AQ287" s="23"/>
      <c r="AR287" s="23"/>
      <c r="AS287" s="23"/>
      <c r="AT287" s="23"/>
      <c r="AU287" s="23"/>
      <c r="AV287" s="23"/>
      <c r="AW287" s="23"/>
      <c r="AX287" s="23"/>
      <c r="AY287" s="23"/>
      <c r="AZ287" s="23"/>
    </row>
    <row r="288" spans="1:60" x14ac:dyDescent="0.5">
      <c r="A288" s="23"/>
      <c r="B288" s="23"/>
      <c r="C288" s="98" t="s">
        <v>82</v>
      </c>
      <c r="D288" s="98" t="s">
        <v>79</v>
      </c>
      <c r="E288" s="24"/>
      <c r="F288" s="23"/>
      <c r="G288" s="23"/>
      <c r="H288" s="139" t="e">
        <f>H286/H287</f>
        <v>#DIV/0!</v>
      </c>
      <c r="I288" s="23"/>
      <c r="J288" s="23"/>
      <c r="K288" s="23"/>
      <c r="L288" s="23"/>
      <c r="M288" s="23"/>
      <c r="N288" s="23"/>
      <c r="O288" s="23"/>
      <c r="P288" s="23"/>
      <c r="Q288" s="23"/>
      <c r="R288" s="23"/>
      <c r="S288" s="23"/>
      <c r="T288" s="23"/>
      <c r="U288" s="23"/>
      <c r="V288" s="23"/>
      <c r="W288" s="23"/>
      <c r="X288" s="23"/>
      <c r="Y288" s="23"/>
      <c r="Z288" s="23"/>
      <c r="AA288" s="23"/>
      <c r="AB288" s="23"/>
      <c r="AC288" s="23"/>
      <c r="AD288" s="23"/>
      <c r="AE288" s="23"/>
      <c r="AF288" s="23"/>
      <c r="AG288" s="23"/>
      <c r="AH288" s="23"/>
      <c r="AI288" s="23"/>
      <c r="AJ288" s="23"/>
      <c r="AK288" s="23"/>
      <c r="AL288" s="23"/>
      <c r="AM288" s="23"/>
      <c r="AN288" s="23"/>
      <c r="AO288" s="23"/>
      <c r="AP288" s="23"/>
      <c r="AQ288" s="23"/>
      <c r="AR288" s="23"/>
      <c r="AS288" s="23"/>
      <c r="AT288" s="23"/>
      <c r="AU288" s="23"/>
      <c r="AV288" s="23"/>
      <c r="AW288" s="23"/>
      <c r="AX288" s="23"/>
      <c r="AY288" s="23"/>
      <c r="AZ288" s="23"/>
    </row>
    <row r="289" spans="1:60" x14ac:dyDescent="0.5">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c r="AE289" s="23"/>
      <c r="AF289" s="23"/>
      <c r="AG289" s="23"/>
      <c r="AH289" s="23"/>
      <c r="AI289" s="23"/>
      <c r="AJ289" s="23"/>
      <c r="AK289" s="23"/>
      <c r="AL289" s="23"/>
      <c r="AM289" s="23"/>
      <c r="AN289" s="23"/>
      <c r="AO289" s="23"/>
      <c r="AP289" s="23"/>
      <c r="AQ289" s="23"/>
      <c r="AR289" s="23"/>
      <c r="AS289" s="23"/>
      <c r="AT289" s="23"/>
      <c r="AU289" s="23"/>
      <c r="AV289" s="23"/>
      <c r="AW289" s="23"/>
      <c r="AX289" s="23"/>
      <c r="AY289" s="23"/>
      <c r="AZ289" s="23"/>
    </row>
    <row r="290" spans="1:60" ht="19.5" x14ac:dyDescent="0.55000000000000004">
      <c r="A290" s="23"/>
      <c r="C290" s="92" t="s">
        <v>83</v>
      </c>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c r="AC290" s="23"/>
      <c r="AD290" s="23"/>
      <c r="AE290" s="23"/>
      <c r="AF290" s="23"/>
      <c r="AG290" s="23"/>
      <c r="AH290" s="23"/>
      <c r="AI290" s="23"/>
      <c r="AJ290" s="23"/>
      <c r="AK290" s="23"/>
      <c r="AL290" s="23"/>
      <c r="AM290" s="23"/>
      <c r="AN290" s="23"/>
      <c r="AO290" s="23"/>
      <c r="AP290" s="23"/>
      <c r="AQ290" s="23"/>
      <c r="AR290" s="23"/>
      <c r="AS290" s="23"/>
      <c r="AT290" s="23"/>
      <c r="AU290" s="23"/>
      <c r="AV290" s="23"/>
      <c r="AW290" s="23"/>
      <c r="AX290" s="23"/>
      <c r="AY290" s="23"/>
      <c r="AZ290" s="23"/>
    </row>
    <row r="291" spans="1:60" x14ac:dyDescent="0.5">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row>
    <row r="292" spans="1:60" x14ac:dyDescent="0.5">
      <c r="A292" s="23"/>
      <c r="B292" s="23"/>
      <c r="C292" s="93" t="s">
        <v>84</v>
      </c>
      <c r="D292" s="94"/>
      <c r="E292" s="94"/>
      <c r="F292" s="23"/>
      <c r="G292" s="23"/>
      <c r="H292" s="94"/>
      <c r="I292" s="23"/>
      <c r="J292" s="94"/>
      <c r="K292" s="94"/>
      <c r="L292" s="94"/>
      <c r="M292" s="94"/>
      <c r="N292" s="94"/>
      <c r="O292" s="94"/>
      <c r="P292" s="94"/>
      <c r="Q292" s="94"/>
      <c r="R292" s="94"/>
      <c r="S292" s="94"/>
      <c r="T292" s="94"/>
      <c r="U292" s="94"/>
      <c r="V292" s="94"/>
      <c r="W292" s="94"/>
      <c r="X292" s="94"/>
      <c r="Y292" s="94"/>
      <c r="Z292" s="94"/>
      <c r="AA292" s="94"/>
      <c r="AB292" s="94"/>
      <c r="AC292" s="94"/>
      <c r="AD292" s="94"/>
      <c r="AE292" s="94"/>
      <c r="AF292" s="23"/>
      <c r="AG292" s="23"/>
      <c r="AH292" s="23"/>
      <c r="AI292" s="23"/>
      <c r="AJ292" s="23"/>
      <c r="AK292" s="23"/>
      <c r="AL292" s="23"/>
      <c r="AM292" s="23"/>
      <c r="AN292" s="23"/>
      <c r="AO292" s="23"/>
      <c r="AP292" s="23"/>
      <c r="AQ292" s="23"/>
      <c r="AR292" s="23"/>
      <c r="AS292" s="23"/>
      <c r="AT292" s="23"/>
      <c r="AU292" s="23"/>
      <c r="AV292" s="23"/>
      <c r="AW292" s="23"/>
      <c r="AX292" s="23"/>
      <c r="AY292" s="23"/>
      <c r="AZ292" s="23"/>
    </row>
    <row r="293" spans="1:60" x14ac:dyDescent="0.5">
      <c r="A293" s="23"/>
      <c r="B293" s="23"/>
      <c r="C293" s="93" t="s">
        <v>85</v>
      </c>
      <c r="D293" s="93"/>
      <c r="E293" s="93"/>
      <c r="F293" s="23"/>
      <c r="G293" s="23"/>
      <c r="H293" s="94"/>
      <c r="I293" s="23"/>
      <c r="J293" s="100">
        <f t="shared" ref="J293:AM293" si="271">IF(J300&lt;INDEX(tippingpoints,MATCH($B229,tippingpointnames,0),1),0,1)</f>
        <v>1</v>
      </c>
      <c r="K293" s="100">
        <f t="shared" si="271"/>
        <v>1</v>
      </c>
      <c r="L293" s="100">
        <f t="shared" si="271"/>
        <v>1</v>
      </c>
      <c r="M293" s="100">
        <f t="shared" si="271"/>
        <v>1</v>
      </c>
      <c r="N293" s="100">
        <f t="shared" si="271"/>
        <v>1</v>
      </c>
      <c r="O293" s="100">
        <f t="shared" si="271"/>
        <v>1</v>
      </c>
      <c r="P293" s="100">
        <f t="shared" si="271"/>
        <v>1</v>
      </c>
      <c r="Q293" s="100">
        <f t="shared" si="271"/>
        <v>1</v>
      </c>
      <c r="R293" s="100">
        <f t="shared" si="271"/>
        <v>1</v>
      </c>
      <c r="S293" s="100">
        <f t="shared" si="271"/>
        <v>1</v>
      </c>
      <c r="T293" s="100">
        <f t="shared" si="271"/>
        <v>1</v>
      </c>
      <c r="U293" s="100">
        <f t="shared" si="271"/>
        <v>1</v>
      </c>
      <c r="V293" s="100">
        <f t="shared" si="271"/>
        <v>1</v>
      </c>
      <c r="W293" s="100">
        <f t="shared" si="271"/>
        <v>1</v>
      </c>
      <c r="X293" s="100">
        <f t="shared" si="271"/>
        <v>1</v>
      </c>
      <c r="Y293" s="100">
        <f t="shared" si="271"/>
        <v>1</v>
      </c>
      <c r="Z293" s="100">
        <f t="shared" si="271"/>
        <v>1</v>
      </c>
      <c r="AA293" s="100">
        <f t="shared" si="271"/>
        <v>1</v>
      </c>
      <c r="AB293" s="100">
        <f t="shared" si="271"/>
        <v>1</v>
      </c>
      <c r="AC293" s="100">
        <f t="shared" si="271"/>
        <v>1</v>
      </c>
      <c r="AD293" s="100">
        <f t="shared" si="271"/>
        <v>1</v>
      </c>
      <c r="AE293" s="100">
        <f t="shared" si="271"/>
        <v>1</v>
      </c>
      <c r="AF293" s="100">
        <f t="shared" si="271"/>
        <v>1</v>
      </c>
      <c r="AG293" s="100">
        <f t="shared" si="271"/>
        <v>1</v>
      </c>
      <c r="AH293" s="100">
        <f t="shared" si="271"/>
        <v>1</v>
      </c>
      <c r="AI293" s="100">
        <f t="shared" si="271"/>
        <v>1</v>
      </c>
      <c r="AJ293" s="100">
        <f t="shared" si="271"/>
        <v>1</v>
      </c>
      <c r="AK293" s="100">
        <f t="shared" si="271"/>
        <v>1</v>
      </c>
      <c r="AL293" s="100">
        <f t="shared" si="271"/>
        <v>1</v>
      </c>
      <c r="AM293" s="100">
        <f t="shared" si="271"/>
        <v>1</v>
      </c>
      <c r="AN293" s="23"/>
      <c r="AO293" s="23"/>
      <c r="AP293" s="23"/>
      <c r="AQ293" s="23"/>
      <c r="AR293" s="23"/>
      <c r="AS293" s="23"/>
      <c r="AT293" s="23"/>
      <c r="AU293" s="23"/>
      <c r="AV293" s="23"/>
      <c r="AW293" s="23"/>
      <c r="AX293" s="23"/>
      <c r="AY293" s="23"/>
      <c r="AZ293" s="23"/>
    </row>
    <row r="294" spans="1:60" x14ac:dyDescent="0.5">
      <c r="A294" s="23"/>
      <c r="B294" s="23"/>
      <c r="C294" s="93" t="s">
        <v>86</v>
      </c>
      <c r="D294" s="93"/>
      <c r="E294" s="93"/>
      <c r="F294" s="23"/>
      <c r="G294" s="23"/>
      <c r="H294" s="94"/>
      <c r="I294" s="23"/>
      <c r="J294" s="102">
        <f>IF(SUM($J293:J293)=0,0,1)</f>
        <v>1</v>
      </c>
      <c r="K294" s="102">
        <f>IF(SUM($J293:K293)=0,0,1)</f>
        <v>1</v>
      </c>
      <c r="L294" s="102">
        <f>IF(SUM($J293:L293)=0,0,1)</f>
        <v>1</v>
      </c>
      <c r="M294" s="102">
        <f>IF(SUM($J293:M293)=0,0,1)</f>
        <v>1</v>
      </c>
      <c r="N294" s="102">
        <f>IF(SUM($J293:N293)=0,0,1)</f>
        <v>1</v>
      </c>
      <c r="O294" s="102">
        <f>IF(SUM($J293:O293)=0,0,1)</f>
        <v>1</v>
      </c>
      <c r="P294" s="102">
        <f>IF(SUM($J293:P293)=0,0,1)</f>
        <v>1</v>
      </c>
      <c r="Q294" s="102">
        <f>IF(SUM($J293:Q293)=0,0,1)</f>
        <v>1</v>
      </c>
      <c r="R294" s="102">
        <f>IF(SUM($J293:R293)=0,0,1)</f>
        <v>1</v>
      </c>
      <c r="S294" s="102">
        <f>IF(SUM($J293:S293)=0,0,1)</f>
        <v>1</v>
      </c>
      <c r="T294" s="102">
        <f>IF(SUM($J293:T293)=0,0,1)</f>
        <v>1</v>
      </c>
      <c r="U294" s="102">
        <f>IF(SUM($J293:U293)=0,0,1)</f>
        <v>1</v>
      </c>
      <c r="V294" s="102">
        <f>IF(SUM($J293:V293)=0,0,1)</f>
        <v>1</v>
      </c>
      <c r="W294" s="102">
        <f>IF(SUM($J293:W293)=0,0,1)</f>
        <v>1</v>
      </c>
      <c r="X294" s="102">
        <f>IF(SUM($J293:X293)=0,0,1)</f>
        <v>1</v>
      </c>
      <c r="Y294" s="102">
        <f>IF(SUM($J293:Y293)=0,0,1)</f>
        <v>1</v>
      </c>
      <c r="Z294" s="102">
        <f>IF(SUM($J293:Z293)=0,0,1)</f>
        <v>1</v>
      </c>
      <c r="AA294" s="102">
        <f>IF(SUM($J293:AA293)=0,0,1)</f>
        <v>1</v>
      </c>
      <c r="AB294" s="102">
        <f>IF(SUM($J293:AB293)=0,0,1)</f>
        <v>1</v>
      </c>
      <c r="AC294" s="102">
        <f>IF(SUM($J293:AC293)=0,0,1)</f>
        <v>1</v>
      </c>
      <c r="AD294" s="102">
        <f>IF(SUM($J293:AD293)=0,0,1)</f>
        <v>1</v>
      </c>
      <c r="AE294" s="102">
        <f>IF(SUM($J293:AE293)=0,0,1)</f>
        <v>1</v>
      </c>
      <c r="AF294" s="102">
        <f>IF(SUM($J293:AF293)=0,0,1)</f>
        <v>1</v>
      </c>
      <c r="AG294" s="102">
        <f>IF(SUM($J293:AG293)=0,0,1)</f>
        <v>1</v>
      </c>
      <c r="AH294" s="102">
        <f>IF(SUM($J293:AH293)=0,0,1)</f>
        <v>1</v>
      </c>
      <c r="AI294" s="102">
        <f>IF(SUM($J293:AI293)=0,0,1)</f>
        <v>1</v>
      </c>
      <c r="AJ294" s="102">
        <f>IF(SUM($J293:AJ293)=0,0,1)</f>
        <v>1</v>
      </c>
      <c r="AK294" s="102">
        <f>IF(SUM($J293:AK293)=0,0,1)</f>
        <v>1</v>
      </c>
      <c r="AL294" s="102">
        <f>IF(SUM($J293:AL293)=0,0,1)</f>
        <v>1</v>
      </c>
      <c r="AM294" s="102">
        <f>IF(SUM($J293:AM293)=0,0,1)</f>
        <v>1</v>
      </c>
      <c r="AN294" s="23"/>
      <c r="AO294" s="23"/>
      <c r="AP294" s="23"/>
      <c r="AQ294" s="23"/>
      <c r="AR294" s="23"/>
      <c r="AS294" s="23"/>
      <c r="AT294" s="23"/>
      <c r="AU294" s="23"/>
      <c r="AV294" s="23"/>
      <c r="AW294" s="23"/>
      <c r="AX294" s="23"/>
      <c r="AY294" s="23"/>
      <c r="AZ294" s="23"/>
    </row>
    <row r="295" spans="1:60" x14ac:dyDescent="0.5">
      <c r="A295" s="23"/>
      <c r="B295" s="23"/>
      <c r="C295" s="93" t="s">
        <v>87</v>
      </c>
      <c r="D295" s="93"/>
      <c r="E295" s="93"/>
      <c r="F295" s="23"/>
      <c r="G295" s="23"/>
      <c r="H295" s="94"/>
      <c r="I295" s="23"/>
      <c r="J295" s="102">
        <f>IF($AK294=0,0,IF(AND(J294=0,J293=0),K295-1,0))</f>
        <v>0</v>
      </c>
      <c r="K295" s="102">
        <f t="shared" ref="K295" si="272">IF($AK294=0,0,IF(AND(K294=0,K293=0),L295-1,0))</f>
        <v>0</v>
      </c>
      <c r="L295" s="102">
        <f t="shared" ref="L295" si="273">IF($AK294=0,0,IF(AND(L294=0,L293=0),M295-1,0))</f>
        <v>0</v>
      </c>
      <c r="M295" s="102">
        <f t="shared" ref="M295" si="274">IF($AK294=0,0,IF(AND(M294=0,M293=0),N295-1,0))</f>
        <v>0</v>
      </c>
      <c r="N295" s="102">
        <f t="shared" ref="N295" si="275">IF($AK294=0,0,IF(AND(N294=0,N293=0),O295-1,0))</f>
        <v>0</v>
      </c>
      <c r="O295" s="102">
        <f t="shared" ref="O295" si="276">IF($AK294=0,0,IF(AND(O294=0,O293=0),P295-1,0))</f>
        <v>0</v>
      </c>
      <c r="P295" s="102">
        <f t="shared" ref="P295" si="277">IF($AK294=0,0,IF(AND(P294=0,P293=0),Q295-1,0))</f>
        <v>0</v>
      </c>
      <c r="Q295" s="102">
        <f t="shared" ref="Q295" si="278">IF($AK294=0,0,IF(AND(Q294=0,Q293=0),R295-1,0))</f>
        <v>0</v>
      </c>
      <c r="R295" s="102">
        <f t="shared" ref="R295" si="279">IF($AK294=0,0,IF(AND(R294=0,R293=0),S295-1,0))</f>
        <v>0</v>
      </c>
      <c r="S295" s="102">
        <f t="shared" ref="S295" si="280">IF($AK294=0,0,IF(AND(S294=0,S293=0),T295-1,0))</f>
        <v>0</v>
      </c>
      <c r="T295" s="102">
        <f t="shared" ref="T295" si="281">IF($AK294=0,0,IF(AND(T294=0,T293=0),U295-1,0))</f>
        <v>0</v>
      </c>
      <c r="U295" s="102">
        <f t="shared" ref="U295" si="282">IF($AK294=0,0,IF(AND(U294=0,U293=0),V295-1,0))</f>
        <v>0</v>
      </c>
      <c r="V295" s="102">
        <f t="shared" ref="V295" si="283">IF($AK294=0,0,IF(AND(V294=0,V293=0),W295-1,0))</f>
        <v>0</v>
      </c>
      <c r="W295" s="102">
        <f t="shared" ref="W295" si="284">IF($AK294=0,0,IF(AND(W294=0,W293=0),X295-1,0))</f>
        <v>0</v>
      </c>
      <c r="X295" s="102">
        <f t="shared" ref="X295" si="285">IF($AK294=0,0,IF(AND(X294=0,X293=0),Y295-1,0))</f>
        <v>0</v>
      </c>
      <c r="Y295" s="102">
        <f t="shared" ref="Y295" si="286">IF($AK294=0,0,IF(AND(Y294=0,Y293=0),Z295-1,0))</f>
        <v>0</v>
      </c>
      <c r="Z295" s="102">
        <f t="shared" ref="Z295" si="287">IF($AK294=0,0,IF(AND(Z294=0,Z293=0),AA295-1,0))</f>
        <v>0</v>
      </c>
      <c r="AA295" s="102">
        <f t="shared" ref="AA295" si="288">IF($AK294=0,0,IF(AND(AA294=0,AA293=0),AB295-1,0))</f>
        <v>0</v>
      </c>
      <c r="AB295" s="102">
        <f t="shared" ref="AB295" si="289">IF($AK294=0,0,IF(AND(AB294=0,AB293=0),AC295-1,0))</f>
        <v>0</v>
      </c>
      <c r="AC295" s="102">
        <f t="shared" ref="AC295" si="290">IF($AK294=0,0,IF(AND(AC294=0,AC293=0),AD295-1,0))</f>
        <v>0</v>
      </c>
      <c r="AD295" s="102">
        <f t="shared" ref="AD295" si="291">IF($AK294=0,0,IF(AND(AD294=0,AD293=0),AE295-1,0))</f>
        <v>0</v>
      </c>
      <c r="AE295" s="102">
        <f t="shared" ref="AE295" si="292">IF($AK294=0,0,IF(AND(AE294=0,AE293=0),AF295-1,0))</f>
        <v>0</v>
      </c>
      <c r="AF295" s="102">
        <f t="shared" ref="AF295" si="293">IF($AK294=0,0,IF(AND(AF294=0,AF293=0),AG295-1,0))</f>
        <v>0</v>
      </c>
      <c r="AG295" s="102">
        <f t="shared" ref="AG295" si="294">IF($AK294=0,0,IF(AND(AG294=0,AG293=0),AH295-1,0))</f>
        <v>0</v>
      </c>
      <c r="AH295" s="102">
        <f t="shared" ref="AH295" si="295">IF($AK294=0,0,IF(AND(AH294=0,AH293=0),AI295-1,0))</f>
        <v>0</v>
      </c>
      <c r="AI295" s="102">
        <f t="shared" ref="AI295" si="296">IF($AK294=0,0,IF(AND(AI294=0,AI293=0),AJ295-1,0))</f>
        <v>0</v>
      </c>
      <c r="AJ295" s="102">
        <f t="shared" ref="AJ295" si="297">IF($AK294=0,0,IF(AND(AJ294=0,AJ293=0),AK295-1,0))</f>
        <v>0</v>
      </c>
      <c r="AK295" s="102">
        <f t="shared" ref="AK295" si="298">IF($AK294=0,0,IF(AND(AK294=0,AK293=0),AL295-1,0))</f>
        <v>0</v>
      </c>
      <c r="AL295" s="102">
        <f t="shared" ref="AL295" si="299">IF($AK294=0,0,IF(AND(AL294=0,AL293=0),AM295-1,0))</f>
        <v>0</v>
      </c>
      <c r="AM295" s="102">
        <f t="shared" ref="AM295" si="300">IF($AK294=0,0,IF(AND(AM294=0,AM293=0),AN295-1,0))</f>
        <v>0</v>
      </c>
      <c r="AN295" s="23"/>
      <c r="AO295" s="23"/>
      <c r="AP295" s="23"/>
      <c r="AQ295" s="23"/>
      <c r="AR295" s="23"/>
      <c r="AS295" s="23"/>
      <c r="AT295" s="23"/>
      <c r="AU295" s="23"/>
      <c r="AV295" s="23"/>
      <c r="AW295" s="23"/>
      <c r="AX295" s="23"/>
      <c r="AY295" s="23"/>
      <c r="AZ295" s="23"/>
    </row>
    <row r="296" spans="1:60" x14ac:dyDescent="0.5">
      <c r="A296" s="23"/>
      <c r="B296" s="23"/>
      <c r="C296" s="93" t="s">
        <v>88</v>
      </c>
      <c r="D296" s="93"/>
      <c r="E296" s="93"/>
      <c r="F296" s="101"/>
      <c r="G296" s="93"/>
      <c r="H296" s="94"/>
      <c r="I296" s="94"/>
      <c r="J296" s="102">
        <f t="shared" ref="J296:AM296" si="301">IF(ABS(J295)=INDEX(leadtimes,MATCH($B229,assetnames,0),1),1,0)</f>
        <v>1</v>
      </c>
      <c r="K296" s="102">
        <f t="shared" si="301"/>
        <v>1</v>
      </c>
      <c r="L296" s="102">
        <f t="shared" si="301"/>
        <v>1</v>
      </c>
      <c r="M296" s="102">
        <f t="shared" si="301"/>
        <v>1</v>
      </c>
      <c r="N296" s="102">
        <f t="shared" si="301"/>
        <v>1</v>
      </c>
      <c r="O296" s="102">
        <f t="shared" si="301"/>
        <v>1</v>
      </c>
      <c r="P296" s="102">
        <f t="shared" si="301"/>
        <v>1</v>
      </c>
      <c r="Q296" s="102">
        <f t="shared" si="301"/>
        <v>1</v>
      </c>
      <c r="R296" s="102">
        <f t="shared" si="301"/>
        <v>1</v>
      </c>
      <c r="S296" s="102">
        <f t="shared" si="301"/>
        <v>1</v>
      </c>
      <c r="T296" s="102">
        <f t="shared" si="301"/>
        <v>1</v>
      </c>
      <c r="U296" s="102">
        <f t="shared" si="301"/>
        <v>1</v>
      </c>
      <c r="V296" s="102">
        <f t="shared" si="301"/>
        <v>1</v>
      </c>
      <c r="W296" s="102">
        <f t="shared" si="301"/>
        <v>1</v>
      </c>
      <c r="X296" s="102">
        <f t="shared" si="301"/>
        <v>1</v>
      </c>
      <c r="Y296" s="102">
        <f t="shared" si="301"/>
        <v>1</v>
      </c>
      <c r="Z296" s="102">
        <f t="shared" si="301"/>
        <v>1</v>
      </c>
      <c r="AA296" s="102">
        <f t="shared" si="301"/>
        <v>1</v>
      </c>
      <c r="AB296" s="102">
        <f t="shared" si="301"/>
        <v>1</v>
      </c>
      <c r="AC296" s="102">
        <f t="shared" si="301"/>
        <v>1</v>
      </c>
      <c r="AD296" s="102">
        <f t="shared" si="301"/>
        <v>1</v>
      </c>
      <c r="AE296" s="102">
        <f t="shared" si="301"/>
        <v>1</v>
      </c>
      <c r="AF296" s="102">
        <f t="shared" si="301"/>
        <v>1</v>
      </c>
      <c r="AG296" s="102">
        <f t="shared" si="301"/>
        <v>1</v>
      </c>
      <c r="AH296" s="102">
        <f t="shared" si="301"/>
        <v>1</v>
      </c>
      <c r="AI296" s="102">
        <f t="shared" si="301"/>
        <v>1</v>
      </c>
      <c r="AJ296" s="102">
        <f t="shared" si="301"/>
        <v>1</v>
      </c>
      <c r="AK296" s="102">
        <f t="shared" si="301"/>
        <v>1</v>
      </c>
      <c r="AL296" s="102">
        <f t="shared" si="301"/>
        <v>1</v>
      </c>
      <c r="AM296" s="102">
        <f t="shared" si="301"/>
        <v>1</v>
      </c>
      <c r="AN296" s="102"/>
      <c r="AO296" s="102"/>
      <c r="AP296" s="102"/>
      <c r="AQ296" s="102"/>
      <c r="AR296" s="102"/>
      <c r="AS296" s="102"/>
      <c r="AT296" s="102"/>
      <c r="AU296" s="102"/>
      <c r="AV296" s="102"/>
      <c r="AW296" s="102"/>
      <c r="AX296" s="102"/>
      <c r="AY296" s="102"/>
      <c r="AZ296" s="102"/>
      <c r="BA296" s="102"/>
      <c r="BB296" s="102"/>
      <c r="BC296" s="102"/>
      <c r="BD296" s="102"/>
      <c r="BE296" s="95"/>
      <c r="BF296" s="95"/>
      <c r="BG296" s="95"/>
      <c r="BH296" s="95"/>
    </row>
    <row r="297" spans="1:60" x14ac:dyDescent="0.5">
      <c r="A297" s="23"/>
      <c r="B297" s="23"/>
      <c r="C297" s="93" t="s">
        <v>89</v>
      </c>
      <c r="D297" s="93"/>
      <c r="E297" s="93"/>
      <c r="F297" s="101"/>
      <c r="G297" s="93"/>
      <c r="H297" s="94"/>
      <c r="I297" s="94"/>
      <c r="J297" s="102">
        <f>IF(SUM($J296:J296)=1,1,0)+I297</f>
        <v>1</v>
      </c>
      <c r="K297" s="102">
        <f>IF(SUM($J296:K296)=1,1,0)+J297</f>
        <v>1</v>
      </c>
      <c r="L297" s="102">
        <f>IF(SUM($J296:L296)=1,1,0)+K297</f>
        <v>1</v>
      </c>
      <c r="M297" s="102">
        <f>IF(SUM($J296:M296)=1,1,0)+L297</f>
        <v>1</v>
      </c>
      <c r="N297" s="102">
        <f>IF(SUM($J296:N296)=1,1,0)+M297</f>
        <v>1</v>
      </c>
      <c r="O297" s="102">
        <f>IF(SUM($J296:O296)=1,1,0)+N297</f>
        <v>1</v>
      </c>
      <c r="P297" s="102">
        <f>IF(SUM($J296:P296)=1,1,0)+O297</f>
        <v>1</v>
      </c>
      <c r="Q297" s="102">
        <f>IF(SUM($J296:Q296)=1,1,0)+P297</f>
        <v>1</v>
      </c>
      <c r="R297" s="102">
        <f>IF(SUM($J296:R296)=1,1,0)+Q297</f>
        <v>1</v>
      </c>
      <c r="S297" s="102">
        <f>IF(SUM($J296:S296)=1,1,0)+R297</f>
        <v>1</v>
      </c>
      <c r="T297" s="102">
        <f>IF(SUM($J296:T296)=1,1,0)+S297</f>
        <v>1</v>
      </c>
      <c r="U297" s="102">
        <f>IF(SUM($J296:U296)=1,1,0)+T297</f>
        <v>1</v>
      </c>
      <c r="V297" s="102">
        <f>IF(SUM($J296:V296)=1,1,0)+U297</f>
        <v>1</v>
      </c>
      <c r="W297" s="102">
        <f>IF(SUM($J296:W296)=1,1,0)+V297</f>
        <v>1</v>
      </c>
      <c r="X297" s="102">
        <f>IF(SUM($J296:X296)=1,1,0)+W297</f>
        <v>1</v>
      </c>
      <c r="Y297" s="102">
        <f>IF(SUM($J296:Y296)=1,1,0)+X297</f>
        <v>1</v>
      </c>
      <c r="Z297" s="102">
        <f>IF(SUM($J296:Z296)=1,1,0)+Y297</f>
        <v>1</v>
      </c>
      <c r="AA297" s="102">
        <f>IF(SUM($J296:AA296)=1,1,0)+Z297</f>
        <v>1</v>
      </c>
      <c r="AB297" s="102">
        <f>IF(SUM($J296:AB296)=1,1,0)+AA297</f>
        <v>1</v>
      </c>
      <c r="AC297" s="102">
        <f>IF(SUM($J296:AC296)=1,1,0)+AB297</f>
        <v>1</v>
      </c>
      <c r="AD297" s="102">
        <f>IF(SUM($J296:AD296)=1,1,0)+AC297</f>
        <v>1</v>
      </c>
      <c r="AE297" s="102">
        <f>IF(SUM($J296:AE296)=1,1,0)+AD297</f>
        <v>1</v>
      </c>
      <c r="AF297" s="102">
        <f>IF(SUM($J296:AF296)=1,1,0)+AE297</f>
        <v>1</v>
      </c>
      <c r="AG297" s="102">
        <f>IF(SUM($J296:AG296)=1,1,0)+AF297</f>
        <v>1</v>
      </c>
      <c r="AH297" s="102">
        <f>IF(SUM($J296:AH296)=1,1,0)+AG297</f>
        <v>1</v>
      </c>
      <c r="AI297" s="102">
        <f>IF(SUM($J296:AI296)=1,1,0)+AH297</f>
        <v>1</v>
      </c>
      <c r="AJ297" s="102">
        <f>IF(SUM($J296:AJ296)=1,1,0)+AI297</f>
        <v>1</v>
      </c>
      <c r="AK297" s="102">
        <f>IF(SUM($J296:AK296)=1,1,0)+AJ297</f>
        <v>1</v>
      </c>
      <c r="AL297" s="102">
        <f>IF(SUM($J296:AL296)=1,1,0)+AK297</f>
        <v>1</v>
      </c>
      <c r="AM297" s="102">
        <f>IF(SUM($J296:AM296)=1,1,0)+AL297</f>
        <v>1</v>
      </c>
      <c r="AN297" s="102"/>
      <c r="AO297" s="102"/>
      <c r="AP297" s="102"/>
      <c r="AQ297" s="102"/>
      <c r="AR297" s="102"/>
      <c r="AS297" s="102"/>
      <c r="AT297" s="102"/>
      <c r="AU297" s="102"/>
      <c r="AV297" s="102"/>
      <c r="AW297" s="102"/>
      <c r="AX297" s="102"/>
      <c r="AY297" s="102"/>
      <c r="AZ297" s="102"/>
      <c r="BA297" s="102"/>
      <c r="BB297" s="102"/>
      <c r="BC297" s="102"/>
      <c r="BD297" s="102"/>
      <c r="BE297" s="95"/>
      <c r="BF297" s="95"/>
      <c r="BG297" s="95"/>
      <c r="BH297" s="95"/>
    </row>
    <row r="298" spans="1:60" ht="15.4" customHeight="1" x14ac:dyDescent="0.5">
      <c r="A298" s="23"/>
      <c r="B298" s="23"/>
      <c r="C298" s="93" t="s">
        <v>90</v>
      </c>
      <c r="D298" s="94"/>
      <c r="E298" s="94"/>
      <c r="F298" s="99"/>
      <c r="G298" s="94"/>
      <c r="H298" s="94"/>
      <c r="I298" s="94"/>
      <c r="J298" s="100">
        <f>SUM($J293:J293)</f>
        <v>1</v>
      </c>
      <c r="K298" s="100">
        <f>SUM($J293:K293)</f>
        <v>2</v>
      </c>
      <c r="L298" s="100">
        <f>SUM($J293:L293)</f>
        <v>3</v>
      </c>
      <c r="M298" s="100">
        <f>SUM($J293:M293)</f>
        <v>4</v>
      </c>
      <c r="N298" s="100">
        <f>SUM($J293:N293)</f>
        <v>5</v>
      </c>
      <c r="O298" s="100">
        <f>SUM($J293:O293)</f>
        <v>6</v>
      </c>
      <c r="P298" s="100">
        <f>SUM($J293:P293)</f>
        <v>7</v>
      </c>
      <c r="Q298" s="100">
        <f>SUM($J293:Q293)</f>
        <v>8</v>
      </c>
      <c r="R298" s="100">
        <f>SUM($J293:R293)</f>
        <v>9</v>
      </c>
      <c r="S298" s="100">
        <f>SUM($J293:S293)</f>
        <v>10</v>
      </c>
      <c r="T298" s="100">
        <f>SUM($J293:T293)</f>
        <v>11</v>
      </c>
      <c r="U298" s="100">
        <f>SUM($J293:U293)</f>
        <v>12</v>
      </c>
      <c r="V298" s="100">
        <f>SUM($J293:V293)</f>
        <v>13</v>
      </c>
      <c r="W298" s="100">
        <f>SUM($J293:W293)</f>
        <v>14</v>
      </c>
      <c r="X298" s="100">
        <f>SUM($J293:X293)</f>
        <v>15</v>
      </c>
      <c r="Y298" s="100">
        <f>SUM($J293:Y293)</f>
        <v>16</v>
      </c>
      <c r="Z298" s="100">
        <f>SUM($J293:Z293)</f>
        <v>17</v>
      </c>
      <c r="AA298" s="100">
        <f>SUM($J293:AA293)</f>
        <v>18</v>
      </c>
      <c r="AB298" s="100">
        <f>SUM($J293:AB293)</f>
        <v>19</v>
      </c>
      <c r="AC298" s="100">
        <f>SUM($J293:AC293)</f>
        <v>20</v>
      </c>
      <c r="AD298" s="100">
        <f>SUM($J293:AD293)</f>
        <v>21</v>
      </c>
      <c r="AE298" s="100">
        <f>SUM($J293:AE293)</f>
        <v>22</v>
      </c>
      <c r="AF298" s="100">
        <f>SUM($J293:AF293)</f>
        <v>23</v>
      </c>
      <c r="AG298" s="100">
        <f>SUM($J293:AG293)</f>
        <v>24</v>
      </c>
      <c r="AH298" s="100">
        <f>SUM($J293:AH293)</f>
        <v>25</v>
      </c>
      <c r="AI298" s="100">
        <f>SUM($J293:AI293)</f>
        <v>26</v>
      </c>
      <c r="AJ298" s="100">
        <f>SUM($J293:AJ293)</f>
        <v>27</v>
      </c>
      <c r="AK298" s="100">
        <f>SUM($J293:AK293)</f>
        <v>28</v>
      </c>
      <c r="AL298" s="100">
        <f>SUM($J293:AL293)</f>
        <v>29</v>
      </c>
      <c r="AM298" s="100">
        <f>SUM($J293:AM293)</f>
        <v>30</v>
      </c>
      <c r="AN298" s="100"/>
      <c r="AO298" s="100"/>
      <c r="AP298" s="100"/>
      <c r="AQ298" s="100"/>
      <c r="AR298" s="100"/>
      <c r="AS298" s="100"/>
      <c r="AT298" s="100"/>
      <c r="AU298" s="100"/>
      <c r="AV298" s="100"/>
      <c r="AW298" s="100"/>
      <c r="AX298" s="100"/>
      <c r="AY298" s="100"/>
      <c r="AZ298" s="100"/>
      <c r="BA298" s="100"/>
      <c r="BB298" s="100"/>
      <c r="BC298" s="100"/>
      <c r="BD298" s="100"/>
      <c r="BE298" s="100"/>
      <c r="BF298" s="100"/>
      <c r="BG298" s="100"/>
      <c r="BH298" s="100"/>
    </row>
    <row r="299" spans="1:60" x14ac:dyDescent="0.5">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row>
    <row r="300" spans="1:60" x14ac:dyDescent="0.5">
      <c r="A300" s="23"/>
      <c r="B300" s="23"/>
      <c r="C300" s="23" t="s">
        <v>83</v>
      </c>
      <c r="D300" s="23" t="s">
        <v>44</v>
      </c>
      <c r="E300" s="23"/>
      <c r="G300" s="23"/>
      <c r="H300" s="139">
        <f>J300+NPV(discountrate,K300:AK300)</f>
        <v>0</v>
      </c>
      <c r="I300" s="23"/>
      <c r="J300" s="139">
        <f t="shared" ref="J300:AM300" si="302">INDEX(asset3volumes,MATCH($C300,volumesnames,0),MATCH(J$7,years,0))</f>
        <v>0</v>
      </c>
      <c r="K300" s="139">
        <f t="shared" si="302"/>
        <v>0</v>
      </c>
      <c r="L300" s="139">
        <f t="shared" si="302"/>
        <v>0</v>
      </c>
      <c r="M300" s="139">
        <f t="shared" si="302"/>
        <v>0</v>
      </c>
      <c r="N300" s="139">
        <f t="shared" si="302"/>
        <v>0</v>
      </c>
      <c r="O300" s="139">
        <f t="shared" si="302"/>
        <v>0</v>
      </c>
      <c r="P300" s="139">
        <f t="shared" si="302"/>
        <v>0</v>
      </c>
      <c r="Q300" s="139">
        <f t="shared" si="302"/>
        <v>0</v>
      </c>
      <c r="R300" s="139">
        <f t="shared" si="302"/>
        <v>0</v>
      </c>
      <c r="S300" s="139">
        <f t="shared" si="302"/>
        <v>0</v>
      </c>
      <c r="T300" s="139">
        <f t="shared" si="302"/>
        <v>0</v>
      </c>
      <c r="U300" s="139">
        <f t="shared" si="302"/>
        <v>0</v>
      </c>
      <c r="V300" s="139">
        <f t="shared" si="302"/>
        <v>0</v>
      </c>
      <c r="W300" s="139">
        <f t="shared" si="302"/>
        <v>0</v>
      </c>
      <c r="X300" s="139">
        <f t="shared" si="302"/>
        <v>0</v>
      </c>
      <c r="Y300" s="139">
        <f t="shared" si="302"/>
        <v>0</v>
      </c>
      <c r="Z300" s="139">
        <f t="shared" si="302"/>
        <v>0</v>
      </c>
      <c r="AA300" s="139">
        <f t="shared" si="302"/>
        <v>0</v>
      </c>
      <c r="AB300" s="139">
        <f t="shared" si="302"/>
        <v>0</v>
      </c>
      <c r="AC300" s="139">
        <f t="shared" si="302"/>
        <v>0</v>
      </c>
      <c r="AD300" s="139">
        <f t="shared" si="302"/>
        <v>0</v>
      </c>
      <c r="AE300" s="139">
        <f t="shared" si="302"/>
        <v>0</v>
      </c>
      <c r="AF300" s="139">
        <f t="shared" si="302"/>
        <v>0</v>
      </c>
      <c r="AG300" s="139">
        <f t="shared" si="302"/>
        <v>0</v>
      </c>
      <c r="AH300" s="139">
        <f t="shared" si="302"/>
        <v>0</v>
      </c>
      <c r="AI300" s="139">
        <f t="shared" si="302"/>
        <v>0</v>
      </c>
      <c r="AJ300" s="139">
        <f t="shared" si="302"/>
        <v>0</v>
      </c>
      <c r="AK300" s="139">
        <f t="shared" si="302"/>
        <v>0</v>
      </c>
      <c r="AL300" s="139">
        <f t="shared" si="302"/>
        <v>0</v>
      </c>
      <c r="AM300" s="139">
        <f t="shared" si="302"/>
        <v>0</v>
      </c>
      <c r="AN300" s="23"/>
      <c r="AO300" s="23"/>
      <c r="AP300" s="23"/>
      <c r="AQ300" s="23"/>
      <c r="AR300" s="23"/>
      <c r="AS300" s="23"/>
      <c r="AT300" s="23"/>
      <c r="AU300" s="23"/>
      <c r="AV300" s="23"/>
      <c r="AW300" s="23"/>
      <c r="AX300" s="23"/>
      <c r="AY300" s="23"/>
      <c r="AZ300" s="23"/>
    </row>
    <row r="301" spans="1:60" x14ac:dyDescent="0.5">
      <c r="A301" s="23"/>
      <c r="B301" s="23"/>
      <c r="C301" s="23" t="s">
        <v>91</v>
      </c>
      <c r="D301" s="23" t="s">
        <v>99</v>
      </c>
      <c r="E301" s="23"/>
      <c r="F301" s="99"/>
      <c r="G301" s="23"/>
      <c r="H301" s="23"/>
      <c r="I301" s="23"/>
      <c r="J301" s="139">
        <f>J310</f>
        <v>0</v>
      </c>
      <c r="K301" s="139">
        <f t="shared" ref="K301:AM301" si="303">K310</f>
        <v>0</v>
      </c>
      <c r="L301" s="139">
        <f t="shared" si="303"/>
        <v>0</v>
      </c>
      <c r="M301" s="139">
        <f t="shared" si="303"/>
        <v>0</v>
      </c>
      <c r="N301" s="139">
        <f t="shared" si="303"/>
        <v>0</v>
      </c>
      <c r="O301" s="139">
        <f t="shared" si="303"/>
        <v>0</v>
      </c>
      <c r="P301" s="139">
        <f t="shared" si="303"/>
        <v>0</v>
      </c>
      <c r="Q301" s="139">
        <f t="shared" si="303"/>
        <v>0</v>
      </c>
      <c r="R301" s="139">
        <f t="shared" si="303"/>
        <v>0</v>
      </c>
      <c r="S301" s="139">
        <f t="shared" si="303"/>
        <v>0</v>
      </c>
      <c r="T301" s="139">
        <f t="shared" si="303"/>
        <v>0</v>
      </c>
      <c r="U301" s="139">
        <f t="shared" si="303"/>
        <v>0</v>
      </c>
      <c r="V301" s="139">
        <f t="shared" si="303"/>
        <v>0</v>
      </c>
      <c r="W301" s="139">
        <f t="shared" si="303"/>
        <v>0</v>
      </c>
      <c r="X301" s="139">
        <f t="shared" si="303"/>
        <v>0</v>
      </c>
      <c r="Y301" s="139">
        <f t="shared" si="303"/>
        <v>0</v>
      </c>
      <c r="Z301" s="139">
        <f t="shared" si="303"/>
        <v>0</v>
      </c>
      <c r="AA301" s="139">
        <f t="shared" si="303"/>
        <v>0</v>
      </c>
      <c r="AB301" s="139">
        <f t="shared" si="303"/>
        <v>0</v>
      </c>
      <c r="AC301" s="139">
        <f t="shared" si="303"/>
        <v>0</v>
      </c>
      <c r="AD301" s="139">
        <f t="shared" si="303"/>
        <v>0</v>
      </c>
      <c r="AE301" s="139">
        <f t="shared" si="303"/>
        <v>0</v>
      </c>
      <c r="AF301" s="139">
        <f t="shared" si="303"/>
        <v>0</v>
      </c>
      <c r="AG301" s="139">
        <f t="shared" si="303"/>
        <v>0</v>
      </c>
      <c r="AH301" s="139">
        <f t="shared" si="303"/>
        <v>0</v>
      </c>
      <c r="AI301" s="139">
        <f t="shared" si="303"/>
        <v>0</v>
      </c>
      <c r="AJ301" s="139">
        <f t="shared" si="303"/>
        <v>0</v>
      </c>
      <c r="AK301" s="139">
        <f t="shared" si="303"/>
        <v>0</v>
      </c>
      <c r="AL301" s="139">
        <f t="shared" si="303"/>
        <v>0</v>
      </c>
      <c r="AM301" s="139">
        <f t="shared" si="303"/>
        <v>0</v>
      </c>
      <c r="AN301" s="23"/>
      <c r="AO301" s="23"/>
      <c r="AP301" s="23"/>
      <c r="AQ301" s="23"/>
      <c r="AR301" s="23"/>
      <c r="AS301" s="23"/>
      <c r="AT301" s="23"/>
      <c r="AU301" s="23"/>
      <c r="AV301" s="23"/>
      <c r="AW301" s="23"/>
      <c r="AX301" s="23"/>
      <c r="AY301" s="23"/>
      <c r="AZ301" s="23"/>
    </row>
    <row r="302" spans="1:60" x14ac:dyDescent="0.5">
      <c r="A302" s="23"/>
      <c r="B302" s="23"/>
      <c r="C302" s="23" t="s">
        <v>93</v>
      </c>
      <c r="D302" s="23" t="s">
        <v>94</v>
      </c>
      <c r="E302" s="23"/>
      <c r="F302" s="99" t="s">
        <v>95</v>
      </c>
      <c r="G302" s="23"/>
      <c r="H302" s="23"/>
      <c r="I302" s="23"/>
      <c r="J302" s="138" cm="1">
        <f t="array" ref="J302">IF(J297=0,0,INDEX(capex,MATCH($B229,assetnames,0),J297))</f>
        <v>0</v>
      </c>
      <c r="K302" s="138" cm="1">
        <f t="array" ref="K302">IF(K297=0,0,INDEX(capex,MATCH($B229,assetnames,0),K297))</f>
        <v>0</v>
      </c>
      <c r="L302" s="138" cm="1">
        <f t="array" ref="L302">IF(L297=0,0,INDEX(capex,MATCH($B229,assetnames,0),L297))</f>
        <v>0</v>
      </c>
      <c r="M302" s="138" cm="1">
        <f t="array" ref="M302">IF(M297=0,0,INDEX(capex,MATCH($B229,assetnames,0),M297))</f>
        <v>0</v>
      </c>
      <c r="N302" s="138" cm="1">
        <f t="array" ref="N302">IF(N297=0,0,INDEX(capex,MATCH($B229,assetnames,0),N297))</f>
        <v>0</v>
      </c>
      <c r="O302" s="138" cm="1">
        <f t="array" ref="O302">IF(O297=0,0,INDEX(capex,MATCH($B229,assetnames,0),O297))</f>
        <v>0</v>
      </c>
      <c r="P302" s="138" cm="1">
        <f t="array" ref="P302">IF(P297=0,0,INDEX(capex,MATCH($B229,assetnames,0),P297))</f>
        <v>0</v>
      </c>
      <c r="Q302" s="138" cm="1">
        <f t="array" ref="Q302">IF(Q297=0,0,INDEX(capex,MATCH($B229,assetnames,0),Q297))</f>
        <v>0</v>
      </c>
      <c r="R302" s="138" cm="1">
        <f t="array" ref="R302">IF(R297=0,0,INDEX(capex,MATCH($B229,assetnames,0),R297))</f>
        <v>0</v>
      </c>
      <c r="S302" s="138" cm="1">
        <f t="array" ref="S302">IF(S297=0,0,INDEX(capex,MATCH($B229,assetnames,0),S297))</f>
        <v>0</v>
      </c>
      <c r="T302" s="138" cm="1">
        <f t="array" ref="T302">IF(T297=0,0,INDEX(capex,MATCH($B229,assetnames,0),T297))</f>
        <v>0</v>
      </c>
      <c r="U302" s="138" cm="1">
        <f t="array" ref="U302">IF(U297=0,0,INDEX(capex,MATCH($B229,assetnames,0),U297))</f>
        <v>0</v>
      </c>
      <c r="V302" s="138" cm="1">
        <f t="array" ref="V302">IF(V297=0,0,INDEX(capex,MATCH($B229,assetnames,0),V297))</f>
        <v>0</v>
      </c>
      <c r="W302" s="138" cm="1">
        <f t="array" ref="W302">IF(W297=0,0,INDEX(capex,MATCH($B229,assetnames,0),W297))</f>
        <v>0</v>
      </c>
      <c r="X302" s="138" cm="1">
        <f t="array" ref="X302">IF(X297=0,0,INDEX(capex,MATCH($B229,assetnames,0),X297))</f>
        <v>0</v>
      </c>
      <c r="Y302" s="138" cm="1">
        <f t="array" ref="Y302">IF(Y297=0,0,INDEX(capex,MATCH($B229,assetnames,0),Y297))</f>
        <v>0</v>
      </c>
      <c r="Z302" s="138" cm="1">
        <f t="array" ref="Z302">IF(Z297=0,0,INDEX(capex,MATCH($B229,assetnames,0),Z297))</f>
        <v>0</v>
      </c>
      <c r="AA302" s="138" cm="1">
        <f t="array" ref="AA302">IF(AA297=0,0,INDEX(capex,MATCH($B229,assetnames,0),AA297))</f>
        <v>0</v>
      </c>
      <c r="AB302" s="138" cm="1">
        <f t="array" ref="AB302">IF(AB297=0,0,INDEX(capex,MATCH($B229,assetnames,0),AB297))</f>
        <v>0</v>
      </c>
      <c r="AC302" s="138" cm="1">
        <f t="array" ref="AC302">IF(AC297=0,0,INDEX(capex,MATCH($B229,assetnames,0),AC297))</f>
        <v>0</v>
      </c>
      <c r="AD302" s="138" cm="1">
        <f t="array" ref="AD302">IF(AD297=0,0,INDEX(capex,MATCH($B229,assetnames,0),AD297))</f>
        <v>0</v>
      </c>
      <c r="AE302" s="138" cm="1">
        <f t="array" ref="AE302">IF(AE297=0,0,INDEX(capex,MATCH($B229,assetnames,0),AE297))</f>
        <v>0</v>
      </c>
      <c r="AF302" s="138" cm="1">
        <f t="array" ref="AF302">IF(AF297=0,0,INDEX(capex,MATCH($B229,assetnames,0),AF297))</f>
        <v>0</v>
      </c>
      <c r="AG302" s="138" cm="1">
        <f t="array" ref="AG302">IF(AG297=0,0,INDEX(capex,MATCH($B229,assetnames,0),AG297))</f>
        <v>0</v>
      </c>
      <c r="AH302" s="138" cm="1">
        <f t="array" ref="AH302">IF(AH297=0,0,INDEX(capex,MATCH($B229,assetnames,0),AH297))</f>
        <v>0</v>
      </c>
      <c r="AI302" s="138" cm="1">
        <f t="array" ref="AI302">IF(AI297=0,0,INDEX(capex,MATCH($B229,assetnames,0),AI297))</f>
        <v>0</v>
      </c>
      <c r="AJ302" s="138" cm="1">
        <f t="array" ref="AJ302">IF(AJ297=0,0,INDEX(capex,MATCH($B229,assetnames,0),AJ297))</f>
        <v>0</v>
      </c>
      <c r="AK302" s="138" cm="1">
        <f t="array" ref="AK302">IF(AK297=0,0,INDEX(capex,MATCH($B229,assetnames,0),AK297))</f>
        <v>0</v>
      </c>
      <c r="AL302" s="138" cm="1">
        <f t="array" ref="AL302">IF(AL297=0,0,INDEX(capex,MATCH($B229,assetnames,0),AL297))</f>
        <v>0</v>
      </c>
      <c r="AM302" s="138" cm="1">
        <f t="array" ref="AM302">IF(AM297=0,0,INDEX(capex,MATCH($B229,assetnames,0),AM297))</f>
        <v>0</v>
      </c>
      <c r="AN302" s="23"/>
      <c r="AO302" s="23"/>
      <c r="AP302" s="23"/>
      <c r="AQ302" s="23"/>
      <c r="AR302" s="23"/>
      <c r="AS302" s="23"/>
      <c r="AT302" s="23"/>
      <c r="AU302" s="23"/>
      <c r="AV302" s="23"/>
      <c r="AW302" s="23"/>
      <c r="AX302" s="23"/>
      <c r="AY302" s="23"/>
      <c r="AZ302" s="23"/>
    </row>
    <row r="303" spans="1:60" x14ac:dyDescent="0.5">
      <c r="A303" s="23"/>
      <c r="B303" s="23"/>
      <c r="C303" s="23" t="s">
        <v>96</v>
      </c>
      <c r="D303" s="23" t="s">
        <v>94</v>
      </c>
      <c r="E303" s="23"/>
      <c r="F303" s="114" t="str">
        <f>IF(H304=0,"",INDEX($J$7:$AM$7,1,MATCH(1,$J296:$AM296,0)))</f>
        <v/>
      </c>
      <c r="G303" s="23"/>
      <c r="H303" s="23"/>
      <c r="I303" s="23"/>
      <c r="J303" s="138">
        <f t="shared" ref="J303:AM303" si="304">IF(J293=1,INDEX(opex,MATCH($B229,assetnames,0),J298),0)</f>
        <v>0</v>
      </c>
      <c r="K303" s="138">
        <f t="shared" si="304"/>
        <v>0</v>
      </c>
      <c r="L303" s="138">
        <f t="shared" si="304"/>
        <v>0</v>
      </c>
      <c r="M303" s="138">
        <f t="shared" si="304"/>
        <v>0</v>
      </c>
      <c r="N303" s="138">
        <f t="shared" si="304"/>
        <v>0</v>
      </c>
      <c r="O303" s="138">
        <f t="shared" si="304"/>
        <v>0</v>
      </c>
      <c r="P303" s="138">
        <f t="shared" si="304"/>
        <v>0</v>
      </c>
      <c r="Q303" s="138">
        <f t="shared" si="304"/>
        <v>0</v>
      </c>
      <c r="R303" s="138">
        <f t="shared" si="304"/>
        <v>0</v>
      </c>
      <c r="S303" s="138">
        <f t="shared" si="304"/>
        <v>0</v>
      </c>
      <c r="T303" s="138">
        <f t="shared" si="304"/>
        <v>0</v>
      </c>
      <c r="U303" s="138">
        <f t="shared" si="304"/>
        <v>0</v>
      </c>
      <c r="V303" s="138">
        <f t="shared" si="304"/>
        <v>0</v>
      </c>
      <c r="W303" s="138">
        <f t="shared" si="304"/>
        <v>0</v>
      </c>
      <c r="X303" s="138">
        <f t="shared" si="304"/>
        <v>0</v>
      </c>
      <c r="Y303" s="138">
        <f t="shared" si="304"/>
        <v>0</v>
      </c>
      <c r="Z303" s="138">
        <f t="shared" si="304"/>
        <v>0</v>
      </c>
      <c r="AA303" s="138">
        <f t="shared" si="304"/>
        <v>0</v>
      </c>
      <c r="AB303" s="138">
        <f t="shared" si="304"/>
        <v>0</v>
      </c>
      <c r="AC303" s="138">
        <f t="shared" si="304"/>
        <v>0</v>
      </c>
      <c r="AD303" s="138">
        <f t="shared" si="304"/>
        <v>0</v>
      </c>
      <c r="AE303" s="138">
        <f t="shared" si="304"/>
        <v>0</v>
      </c>
      <c r="AF303" s="138">
        <f t="shared" si="304"/>
        <v>0</v>
      </c>
      <c r="AG303" s="138">
        <f t="shared" si="304"/>
        <v>0</v>
      </c>
      <c r="AH303" s="138">
        <f t="shared" si="304"/>
        <v>0</v>
      </c>
      <c r="AI303" s="138">
        <f t="shared" si="304"/>
        <v>0</v>
      </c>
      <c r="AJ303" s="138">
        <f t="shared" si="304"/>
        <v>0</v>
      </c>
      <c r="AK303" s="138">
        <f t="shared" si="304"/>
        <v>0</v>
      </c>
      <c r="AL303" s="138">
        <f t="shared" si="304"/>
        <v>0</v>
      </c>
      <c r="AM303" s="138">
        <f t="shared" si="304"/>
        <v>0</v>
      </c>
      <c r="AN303" s="23"/>
      <c r="AO303" s="23"/>
      <c r="AP303" s="23"/>
      <c r="AQ303" s="23"/>
      <c r="AR303" s="23"/>
      <c r="AS303" s="23"/>
      <c r="AT303" s="23"/>
      <c r="AU303" s="23"/>
      <c r="AV303" s="23"/>
      <c r="AW303" s="23"/>
      <c r="AX303" s="23"/>
      <c r="AY303" s="23"/>
      <c r="AZ303" s="23"/>
    </row>
    <row r="304" spans="1:60" s="96" customFormat="1" x14ac:dyDescent="0.5">
      <c r="A304" s="24"/>
      <c r="B304" s="24"/>
      <c r="C304" s="24" t="s">
        <v>97</v>
      </c>
      <c r="D304" s="24" t="s">
        <v>94</v>
      </c>
      <c r="E304" s="24"/>
      <c r="F304" s="24"/>
      <c r="G304" s="24"/>
      <c r="H304" s="140">
        <f>J304+NPV(discountrate,K304:AK304)</f>
        <v>0</v>
      </c>
      <c r="I304" s="24"/>
      <c r="J304" s="140">
        <f>SUM(J301:J303)</f>
        <v>0</v>
      </c>
      <c r="K304" s="140">
        <f t="shared" ref="K304:AM304" si="305">SUM(K301:K303)</f>
        <v>0</v>
      </c>
      <c r="L304" s="140">
        <f t="shared" si="305"/>
        <v>0</v>
      </c>
      <c r="M304" s="140">
        <f t="shared" si="305"/>
        <v>0</v>
      </c>
      <c r="N304" s="140">
        <f t="shared" si="305"/>
        <v>0</v>
      </c>
      <c r="O304" s="140">
        <f t="shared" si="305"/>
        <v>0</v>
      </c>
      <c r="P304" s="140">
        <f t="shared" si="305"/>
        <v>0</v>
      </c>
      <c r="Q304" s="140">
        <f t="shared" si="305"/>
        <v>0</v>
      </c>
      <c r="R304" s="140">
        <f t="shared" si="305"/>
        <v>0</v>
      </c>
      <c r="S304" s="140">
        <f t="shared" si="305"/>
        <v>0</v>
      </c>
      <c r="T304" s="140">
        <f t="shared" si="305"/>
        <v>0</v>
      </c>
      <c r="U304" s="140">
        <f t="shared" si="305"/>
        <v>0</v>
      </c>
      <c r="V304" s="140">
        <f t="shared" si="305"/>
        <v>0</v>
      </c>
      <c r="W304" s="140">
        <f t="shared" si="305"/>
        <v>0</v>
      </c>
      <c r="X304" s="140">
        <f t="shared" si="305"/>
        <v>0</v>
      </c>
      <c r="Y304" s="140">
        <f t="shared" si="305"/>
        <v>0</v>
      </c>
      <c r="Z304" s="140">
        <f t="shared" si="305"/>
        <v>0</v>
      </c>
      <c r="AA304" s="140">
        <f t="shared" si="305"/>
        <v>0</v>
      </c>
      <c r="AB304" s="140">
        <f t="shared" si="305"/>
        <v>0</v>
      </c>
      <c r="AC304" s="140">
        <f t="shared" si="305"/>
        <v>0</v>
      </c>
      <c r="AD304" s="140">
        <f t="shared" si="305"/>
        <v>0</v>
      </c>
      <c r="AE304" s="140">
        <f t="shared" si="305"/>
        <v>0</v>
      </c>
      <c r="AF304" s="140">
        <f t="shared" si="305"/>
        <v>0</v>
      </c>
      <c r="AG304" s="140">
        <f t="shared" si="305"/>
        <v>0</v>
      </c>
      <c r="AH304" s="140">
        <f t="shared" si="305"/>
        <v>0</v>
      </c>
      <c r="AI304" s="140">
        <f t="shared" si="305"/>
        <v>0</v>
      </c>
      <c r="AJ304" s="140">
        <f t="shared" si="305"/>
        <v>0</v>
      </c>
      <c r="AK304" s="140">
        <f t="shared" si="305"/>
        <v>0</v>
      </c>
      <c r="AL304" s="140">
        <f t="shared" si="305"/>
        <v>0</v>
      </c>
      <c r="AM304" s="140">
        <f t="shared" si="305"/>
        <v>0</v>
      </c>
      <c r="AN304" s="24"/>
      <c r="AO304" s="24"/>
      <c r="AP304" s="24"/>
      <c r="AQ304" s="24"/>
      <c r="AR304" s="24"/>
      <c r="AS304" s="24"/>
      <c r="AT304" s="24"/>
      <c r="AU304" s="24"/>
      <c r="AV304" s="24"/>
      <c r="AW304" s="24"/>
      <c r="AX304" s="24"/>
      <c r="AY304" s="24"/>
      <c r="AZ304" s="24"/>
    </row>
    <row r="305" spans="1:60" s="96" customFormat="1" x14ac:dyDescent="0.5">
      <c r="A305" s="24"/>
      <c r="B305" s="24"/>
      <c r="C305" s="24"/>
      <c r="D305" s="24"/>
      <c r="E305" s="24"/>
      <c r="F305" s="24"/>
      <c r="G305" s="24"/>
      <c r="H305" s="136"/>
      <c r="I305" s="24"/>
      <c r="J305" s="136"/>
      <c r="K305" s="136"/>
      <c r="L305" s="136"/>
      <c r="M305" s="136"/>
      <c r="N305" s="136"/>
      <c r="O305" s="136"/>
      <c r="P305" s="136"/>
      <c r="Q305" s="136"/>
      <c r="R305" s="136"/>
      <c r="S305" s="136"/>
      <c r="T305" s="136"/>
      <c r="U305" s="136"/>
      <c r="V305" s="136"/>
      <c r="W305" s="136"/>
      <c r="X305" s="136"/>
      <c r="Y305" s="136"/>
      <c r="Z305" s="136"/>
      <c r="AA305" s="136"/>
      <c r="AB305" s="136"/>
      <c r="AC305" s="136"/>
      <c r="AD305" s="136"/>
      <c r="AE305" s="136"/>
      <c r="AF305" s="136"/>
      <c r="AG305" s="136"/>
      <c r="AH305" s="136"/>
      <c r="AI305" s="136"/>
      <c r="AJ305" s="136"/>
      <c r="AK305" s="136"/>
      <c r="AL305" s="136"/>
      <c r="AM305" s="136"/>
      <c r="AN305" s="24"/>
      <c r="AO305" s="24"/>
      <c r="AP305" s="24"/>
      <c r="AQ305" s="24"/>
      <c r="AR305" s="24"/>
      <c r="AS305" s="24"/>
      <c r="AT305" s="24"/>
      <c r="AU305" s="24"/>
      <c r="AV305" s="24"/>
      <c r="AW305" s="24"/>
      <c r="AX305" s="24"/>
      <c r="AY305" s="24"/>
      <c r="AZ305" s="24"/>
    </row>
    <row r="306" spans="1:60" s="96" customFormat="1" x14ac:dyDescent="0.5">
      <c r="A306" s="24"/>
      <c r="B306" s="24"/>
      <c r="C306" s="24" t="s">
        <v>91</v>
      </c>
      <c r="D306" s="24"/>
      <c r="E306" s="24"/>
      <c r="F306" s="24"/>
      <c r="G306" s="24"/>
      <c r="H306" s="134"/>
      <c r="I306" s="24"/>
      <c r="J306" s="134"/>
      <c r="K306" s="134"/>
      <c r="L306" s="134"/>
      <c r="M306" s="134"/>
      <c r="N306" s="134"/>
      <c r="O306" s="134"/>
      <c r="P306" s="134"/>
      <c r="Q306" s="134"/>
      <c r="R306" s="134"/>
      <c r="S306" s="134"/>
      <c r="T306" s="134"/>
      <c r="U306" s="134"/>
      <c r="V306" s="134"/>
      <c r="W306" s="134"/>
      <c r="X306" s="134"/>
      <c r="Y306" s="134"/>
      <c r="Z306" s="134"/>
      <c r="AA306" s="134"/>
      <c r="AB306" s="134"/>
      <c r="AC306" s="134"/>
      <c r="AD306" s="134"/>
      <c r="AE306" s="134"/>
      <c r="AF306" s="134"/>
      <c r="AG306" s="134"/>
      <c r="AH306" s="134"/>
      <c r="AI306" s="134"/>
      <c r="AJ306" s="134"/>
      <c r="AK306" s="134"/>
      <c r="AL306" s="134"/>
      <c r="AM306" s="134"/>
      <c r="AN306" s="24"/>
      <c r="AO306" s="24"/>
      <c r="AP306" s="24"/>
      <c r="AQ306" s="24"/>
      <c r="AR306" s="24"/>
      <c r="AS306" s="24"/>
      <c r="AT306" s="24"/>
      <c r="AU306" s="24"/>
      <c r="AV306" s="24"/>
      <c r="AW306" s="24"/>
      <c r="AX306" s="24"/>
      <c r="AY306" s="24"/>
      <c r="AZ306" s="24"/>
    </row>
    <row r="307" spans="1:60" s="96" customFormat="1" x14ac:dyDescent="0.5">
      <c r="A307" s="24"/>
      <c r="B307" s="24"/>
      <c r="C307" s="24"/>
      <c r="D307" s="24"/>
      <c r="E307" s="24"/>
      <c r="F307" s="24"/>
      <c r="G307" s="24"/>
      <c r="H307" s="134"/>
      <c r="I307" s="2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24"/>
      <c r="AO307" s="24"/>
      <c r="AP307" s="24"/>
      <c r="AQ307" s="24"/>
      <c r="AR307" s="24"/>
      <c r="AS307" s="24"/>
      <c r="AT307" s="24"/>
      <c r="AU307" s="24"/>
      <c r="AV307" s="24"/>
      <c r="AW307" s="24"/>
      <c r="AX307" s="24"/>
      <c r="AY307" s="24"/>
      <c r="AZ307" s="24"/>
    </row>
    <row r="308" spans="1:60" x14ac:dyDescent="0.5">
      <c r="A308" s="23"/>
      <c r="B308" s="23"/>
      <c r="C308" s="23" t="s">
        <v>83</v>
      </c>
      <c r="D308" s="23" t="s">
        <v>40</v>
      </c>
      <c r="E308" s="23"/>
      <c r="F308" s="23"/>
      <c r="G308" s="23"/>
      <c r="H308" s="134"/>
      <c r="I308" s="23"/>
      <c r="J308" s="139">
        <f t="shared" ref="J308:AM308" si="306">INDEX(asset3volumes,MATCH($C308,volumesnames,0),MATCH(J$7,years,0))</f>
        <v>0</v>
      </c>
      <c r="K308" s="139">
        <f t="shared" si="306"/>
        <v>0</v>
      </c>
      <c r="L308" s="139">
        <f t="shared" si="306"/>
        <v>0</v>
      </c>
      <c r="M308" s="139">
        <f t="shared" si="306"/>
        <v>0</v>
      </c>
      <c r="N308" s="139">
        <f t="shared" si="306"/>
        <v>0</v>
      </c>
      <c r="O308" s="139">
        <f t="shared" si="306"/>
        <v>0</v>
      </c>
      <c r="P308" s="139">
        <f t="shared" si="306"/>
        <v>0</v>
      </c>
      <c r="Q308" s="139">
        <f t="shared" si="306"/>
        <v>0</v>
      </c>
      <c r="R308" s="139">
        <f t="shared" si="306"/>
        <v>0</v>
      </c>
      <c r="S308" s="139">
        <f t="shared" si="306"/>
        <v>0</v>
      </c>
      <c r="T308" s="139">
        <f t="shared" si="306"/>
        <v>0</v>
      </c>
      <c r="U308" s="139">
        <f t="shared" si="306"/>
        <v>0</v>
      </c>
      <c r="V308" s="139">
        <f t="shared" si="306"/>
        <v>0</v>
      </c>
      <c r="W308" s="139">
        <f t="shared" si="306"/>
        <v>0</v>
      </c>
      <c r="X308" s="139">
        <f t="shared" si="306"/>
        <v>0</v>
      </c>
      <c r="Y308" s="139">
        <f t="shared" si="306"/>
        <v>0</v>
      </c>
      <c r="Z308" s="139">
        <f t="shared" si="306"/>
        <v>0</v>
      </c>
      <c r="AA308" s="139">
        <f t="shared" si="306"/>
        <v>0</v>
      </c>
      <c r="AB308" s="139">
        <f t="shared" si="306"/>
        <v>0</v>
      </c>
      <c r="AC308" s="139">
        <f t="shared" si="306"/>
        <v>0</v>
      </c>
      <c r="AD308" s="139">
        <f t="shared" si="306"/>
        <v>0</v>
      </c>
      <c r="AE308" s="139">
        <f t="shared" si="306"/>
        <v>0</v>
      </c>
      <c r="AF308" s="139">
        <f t="shared" si="306"/>
        <v>0</v>
      </c>
      <c r="AG308" s="139">
        <f t="shared" si="306"/>
        <v>0</v>
      </c>
      <c r="AH308" s="139">
        <f t="shared" si="306"/>
        <v>0</v>
      </c>
      <c r="AI308" s="139">
        <f t="shared" si="306"/>
        <v>0</v>
      </c>
      <c r="AJ308" s="139">
        <f t="shared" si="306"/>
        <v>0</v>
      </c>
      <c r="AK308" s="139">
        <f t="shared" si="306"/>
        <v>0</v>
      </c>
      <c r="AL308" s="139">
        <f t="shared" si="306"/>
        <v>0</v>
      </c>
      <c r="AM308" s="139">
        <f t="shared" si="306"/>
        <v>0</v>
      </c>
      <c r="AN308" s="23"/>
      <c r="AO308" s="23"/>
      <c r="AP308" s="23"/>
      <c r="AQ308" s="23"/>
      <c r="AR308" s="23"/>
      <c r="AS308" s="23"/>
      <c r="AT308" s="23"/>
      <c r="AU308" s="23"/>
      <c r="AV308" s="23"/>
      <c r="AW308" s="23"/>
      <c r="AX308" s="23"/>
      <c r="AY308" s="23"/>
      <c r="AZ308" s="23"/>
    </row>
    <row r="309" spans="1:60" x14ac:dyDescent="0.5">
      <c r="A309" s="23"/>
      <c r="B309" s="23"/>
      <c r="C309" s="23" t="s">
        <v>98</v>
      </c>
      <c r="D309" s="23" t="s">
        <v>99</v>
      </c>
      <c r="E309" s="23"/>
      <c r="F309" s="23"/>
      <c r="G309" s="23"/>
      <c r="H309" s="134"/>
      <c r="I309" s="23"/>
      <c r="J309" s="139">
        <f t="shared" ref="J309:AM309" si="307">INDEX(asset3existingcost,MATCH(J$7,years,0))</f>
        <v>0</v>
      </c>
      <c r="K309" s="139">
        <f t="shared" si="307"/>
        <v>0</v>
      </c>
      <c r="L309" s="139">
        <f t="shared" si="307"/>
        <v>0</v>
      </c>
      <c r="M309" s="139">
        <f t="shared" si="307"/>
        <v>0</v>
      </c>
      <c r="N309" s="139">
        <f t="shared" si="307"/>
        <v>0</v>
      </c>
      <c r="O309" s="139">
        <f t="shared" si="307"/>
        <v>0</v>
      </c>
      <c r="P309" s="139">
        <f t="shared" si="307"/>
        <v>0</v>
      </c>
      <c r="Q309" s="139">
        <f t="shared" si="307"/>
        <v>0</v>
      </c>
      <c r="R309" s="139">
        <f t="shared" si="307"/>
        <v>0</v>
      </c>
      <c r="S309" s="139">
        <f t="shared" si="307"/>
        <v>0</v>
      </c>
      <c r="T309" s="139">
        <f t="shared" si="307"/>
        <v>0</v>
      </c>
      <c r="U309" s="139">
        <f t="shared" si="307"/>
        <v>0</v>
      </c>
      <c r="V309" s="139">
        <f t="shared" si="307"/>
        <v>0</v>
      </c>
      <c r="W309" s="139">
        <f t="shared" si="307"/>
        <v>0</v>
      </c>
      <c r="X309" s="139">
        <f t="shared" si="307"/>
        <v>0</v>
      </c>
      <c r="Y309" s="139">
        <f t="shared" si="307"/>
        <v>0</v>
      </c>
      <c r="Z309" s="139">
        <f t="shared" si="307"/>
        <v>0</v>
      </c>
      <c r="AA309" s="139">
        <f t="shared" si="307"/>
        <v>0</v>
      </c>
      <c r="AB309" s="139">
        <f t="shared" si="307"/>
        <v>0</v>
      </c>
      <c r="AC309" s="139">
        <f t="shared" si="307"/>
        <v>0</v>
      </c>
      <c r="AD309" s="139">
        <f t="shared" si="307"/>
        <v>0</v>
      </c>
      <c r="AE309" s="139">
        <f t="shared" si="307"/>
        <v>0</v>
      </c>
      <c r="AF309" s="139">
        <f t="shared" si="307"/>
        <v>0</v>
      </c>
      <c r="AG309" s="139">
        <f t="shared" si="307"/>
        <v>0</v>
      </c>
      <c r="AH309" s="139">
        <f t="shared" si="307"/>
        <v>0</v>
      </c>
      <c r="AI309" s="139">
        <f t="shared" si="307"/>
        <v>0</v>
      </c>
      <c r="AJ309" s="139">
        <f t="shared" si="307"/>
        <v>0</v>
      </c>
      <c r="AK309" s="139">
        <f t="shared" si="307"/>
        <v>0</v>
      </c>
      <c r="AL309" s="139">
        <f t="shared" si="307"/>
        <v>0</v>
      </c>
      <c r="AM309" s="139">
        <f t="shared" si="307"/>
        <v>0</v>
      </c>
      <c r="AN309" s="23"/>
      <c r="AO309" s="23"/>
      <c r="AP309" s="23"/>
      <c r="AQ309" s="23"/>
      <c r="AR309" s="23"/>
      <c r="AS309" s="23"/>
      <c r="AT309" s="23"/>
      <c r="AU309" s="23"/>
      <c r="AV309" s="23"/>
      <c r="AW309" s="23"/>
      <c r="AX309" s="23"/>
      <c r="AY309" s="23"/>
      <c r="AZ309" s="23"/>
    </row>
    <row r="310" spans="1:60" s="96" customFormat="1" x14ac:dyDescent="0.5">
      <c r="A310" s="24"/>
      <c r="B310" s="24"/>
      <c r="C310" s="24" t="s">
        <v>100</v>
      </c>
      <c r="D310" s="24" t="s">
        <v>99</v>
      </c>
      <c r="E310" s="24"/>
      <c r="F310" s="24"/>
      <c r="G310" s="24"/>
      <c r="H310" s="139">
        <f>J310+NPV(discountrate,K310:AM310)</f>
        <v>0</v>
      </c>
      <c r="I310" s="24"/>
      <c r="J310" s="139">
        <f>J308*J309</f>
        <v>0</v>
      </c>
      <c r="K310" s="139">
        <f t="shared" ref="K310:AM310" si="308">K308*K309</f>
        <v>0</v>
      </c>
      <c r="L310" s="139">
        <f t="shared" si="308"/>
        <v>0</v>
      </c>
      <c r="M310" s="139">
        <f t="shared" si="308"/>
        <v>0</v>
      </c>
      <c r="N310" s="139">
        <f t="shared" si="308"/>
        <v>0</v>
      </c>
      <c r="O310" s="139">
        <f t="shared" si="308"/>
        <v>0</v>
      </c>
      <c r="P310" s="139">
        <f t="shared" si="308"/>
        <v>0</v>
      </c>
      <c r="Q310" s="139">
        <f t="shared" si="308"/>
        <v>0</v>
      </c>
      <c r="R310" s="139">
        <f t="shared" si="308"/>
        <v>0</v>
      </c>
      <c r="S310" s="139">
        <f t="shared" si="308"/>
        <v>0</v>
      </c>
      <c r="T310" s="139">
        <f t="shared" si="308"/>
        <v>0</v>
      </c>
      <c r="U310" s="139">
        <f t="shared" si="308"/>
        <v>0</v>
      </c>
      <c r="V310" s="139">
        <f t="shared" si="308"/>
        <v>0</v>
      </c>
      <c r="W310" s="139">
        <f t="shared" si="308"/>
        <v>0</v>
      </c>
      <c r="X310" s="139">
        <f t="shared" si="308"/>
        <v>0</v>
      </c>
      <c r="Y310" s="139">
        <f t="shared" si="308"/>
        <v>0</v>
      </c>
      <c r="Z310" s="139">
        <f t="shared" si="308"/>
        <v>0</v>
      </c>
      <c r="AA310" s="139">
        <f t="shared" si="308"/>
        <v>0</v>
      </c>
      <c r="AB310" s="139">
        <f t="shared" si="308"/>
        <v>0</v>
      </c>
      <c r="AC310" s="139">
        <f t="shared" si="308"/>
        <v>0</v>
      </c>
      <c r="AD310" s="139">
        <f t="shared" si="308"/>
        <v>0</v>
      </c>
      <c r="AE310" s="139">
        <f t="shared" si="308"/>
        <v>0</v>
      </c>
      <c r="AF310" s="139">
        <f t="shared" si="308"/>
        <v>0</v>
      </c>
      <c r="AG310" s="139">
        <f t="shared" si="308"/>
        <v>0</v>
      </c>
      <c r="AH310" s="139">
        <f t="shared" si="308"/>
        <v>0</v>
      </c>
      <c r="AI310" s="139">
        <f t="shared" si="308"/>
        <v>0</v>
      </c>
      <c r="AJ310" s="139">
        <f t="shared" si="308"/>
        <v>0</v>
      </c>
      <c r="AK310" s="139">
        <f t="shared" si="308"/>
        <v>0</v>
      </c>
      <c r="AL310" s="139">
        <f t="shared" si="308"/>
        <v>0</v>
      </c>
      <c r="AM310" s="139">
        <f t="shared" si="308"/>
        <v>0</v>
      </c>
      <c r="AN310" s="24"/>
      <c r="AO310" s="24"/>
      <c r="AP310" s="24"/>
      <c r="AQ310" s="24"/>
      <c r="AR310" s="24"/>
      <c r="AS310" s="24"/>
      <c r="AT310" s="24"/>
      <c r="AU310" s="24"/>
      <c r="AV310" s="24"/>
      <c r="AW310" s="24"/>
      <c r="AX310" s="24"/>
      <c r="AY310" s="24"/>
      <c r="AZ310" s="24"/>
    </row>
    <row r="311" spans="1:60" x14ac:dyDescent="0.5">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row>
    <row r="312" spans="1:60" ht="19.5" x14ac:dyDescent="0.55000000000000004">
      <c r="A312" s="23"/>
      <c r="C312" s="92" t="s">
        <v>102</v>
      </c>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c r="AC312" s="23"/>
      <c r="AD312" s="23"/>
      <c r="AE312" s="23"/>
      <c r="AF312" s="23"/>
      <c r="AG312" s="23"/>
      <c r="AH312" s="23"/>
      <c r="AI312" s="23"/>
      <c r="AJ312" s="23"/>
      <c r="AK312" s="23"/>
      <c r="AL312" s="23"/>
      <c r="AM312" s="23"/>
      <c r="AN312" s="23"/>
      <c r="AO312" s="23"/>
      <c r="AP312" s="23"/>
      <c r="AQ312" s="23"/>
      <c r="AR312" s="23"/>
      <c r="AS312" s="23"/>
      <c r="AT312" s="23"/>
      <c r="AU312" s="23"/>
      <c r="AV312" s="23"/>
      <c r="AW312" s="23"/>
      <c r="AX312" s="23"/>
      <c r="AY312" s="23"/>
      <c r="AZ312" s="23"/>
    </row>
    <row r="313" spans="1:60" x14ac:dyDescent="0.5">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c r="AC313" s="23"/>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row>
    <row r="314" spans="1:60" x14ac:dyDescent="0.5">
      <c r="A314" s="23"/>
      <c r="B314" s="23"/>
      <c r="C314" s="93" t="s">
        <v>84</v>
      </c>
      <c r="D314" s="94"/>
      <c r="E314" s="94"/>
      <c r="F314" s="23"/>
      <c r="G314" s="23"/>
      <c r="H314" s="94"/>
      <c r="I314" s="23"/>
      <c r="J314" s="94"/>
      <c r="K314" s="94"/>
      <c r="L314" s="94"/>
      <c r="M314" s="94"/>
      <c r="N314" s="94"/>
      <c r="O314" s="94"/>
      <c r="P314" s="94"/>
      <c r="Q314" s="94"/>
      <c r="R314" s="94"/>
      <c r="S314" s="94"/>
      <c r="T314" s="94"/>
      <c r="U314" s="94"/>
      <c r="V314" s="94"/>
      <c r="W314" s="94"/>
      <c r="X314" s="94"/>
      <c r="Y314" s="94"/>
      <c r="Z314" s="94"/>
      <c r="AA314" s="94"/>
      <c r="AB314" s="94"/>
      <c r="AC314" s="94"/>
      <c r="AD314" s="94"/>
      <c r="AE314" s="94"/>
      <c r="AF314" s="94"/>
      <c r="AG314" s="94"/>
      <c r="AH314" s="94"/>
      <c r="AI314" s="94"/>
      <c r="AJ314" s="94"/>
      <c r="AK314" s="94"/>
      <c r="AL314" s="94"/>
      <c r="AM314" s="94"/>
      <c r="AN314" s="23"/>
      <c r="AO314" s="23"/>
      <c r="AP314" s="23"/>
      <c r="AQ314" s="23"/>
      <c r="AR314" s="23"/>
      <c r="AS314" s="23"/>
      <c r="AT314" s="23"/>
      <c r="AU314" s="23"/>
      <c r="AV314" s="23"/>
      <c r="AW314" s="23"/>
      <c r="AX314" s="23"/>
      <c r="AY314" s="23"/>
      <c r="AZ314" s="23"/>
    </row>
    <row r="315" spans="1:60" x14ac:dyDescent="0.5">
      <c r="A315" s="23"/>
      <c r="B315" s="23"/>
      <c r="C315" s="93" t="s">
        <v>85</v>
      </c>
      <c r="D315" s="93"/>
      <c r="E315" s="93"/>
      <c r="F315" s="23"/>
      <c r="G315" s="23"/>
      <c r="H315" s="94"/>
      <c r="I315" s="23"/>
      <c r="J315" s="100">
        <f t="shared" ref="J315:AM315" si="309">IF(J322&lt;INDEX(tippingpoints,MATCH($B229,tippingpointnames,0),1),0,1)</f>
        <v>1</v>
      </c>
      <c r="K315" s="100">
        <f t="shared" si="309"/>
        <v>1</v>
      </c>
      <c r="L315" s="100">
        <f t="shared" si="309"/>
        <v>1</v>
      </c>
      <c r="M315" s="100">
        <f t="shared" si="309"/>
        <v>1</v>
      </c>
      <c r="N315" s="100">
        <f t="shared" si="309"/>
        <v>1</v>
      </c>
      <c r="O315" s="100">
        <f t="shared" si="309"/>
        <v>1</v>
      </c>
      <c r="P315" s="100">
        <f t="shared" si="309"/>
        <v>1</v>
      </c>
      <c r="Q315" s="100">
        <f t="shared" si="309"/>
        <v>1</v>
      </c>
      <c r="R315" s="100">
        <f t="shared" si="309"/>
        <v>1</v>
      </c>
      <c r="S315" s="100">
        <f t="shared" si="309"/>
        <v>1</v>
      </c>
      <c r="T315" s="100">
        <f t="shared" si="309"/>
        <v>1</v>
      </c>
      <c r="U315" s="100">
        <f t="shared" si="309"/>
        <v>1</v>
      </c>
      <c r="V315" s="100">
        <f t="shared" si="309"/>
        <v>1</v>
      </c>
      <c r="W315" s="100">
        <f t="shared" si="309"/>
        <v>1</v>
      </c>
      <c r="X315" s="100">
        <f t="shared" si="309"/>
        <v>1</v>
      </c>
      <c r="Y315" s="100">
        <f t="shared" si="309"/>
        <v>1</v>
      </c>
      <c r="Z315" s="100">
        <f t="shared" si="309"/>
        <v>1</v>
      </c>
      <c r="AA315" s="100">
        <f t="shared" si="309"/>
        <v>1</v>
      </c>
      <c r="AB315" s="100">
        <f t="shared" si="309"/>
        <v>1</v>
      </c>
      <c r="AC315" s="100">
        <f t="shared" si="309"/>
        <v>1</v>
      </c>
      <c r="AD315" s="100">
        <f t="shared" si="309"/>
        <v>1</v>
      </c>
      <c r="AE315" s="100">
        <f t="shared" si="309"/>
        <v>1</v>
      </c>
      <c r="AF315" s="100">
        <f t="shared" si="309"/>
        <v>1</v>
      </c>
      <c r="AG315" s="100">
        <f t="shared" si="309"/>
        <v>1</v>
      </c>
      <c r="AH315" s="100">
        <f t="shared" si="309"/>
        <v>1</v>
      </c>
      <c r="AI315" s="100">
        <f t="shared" si="309"/>
        <v>1</v>
      </c>
      <c r="AJ315" s="100">
        <f t="shared" si="309"/>
        <v>1</v>
      </c>
      <c r="AK315" s="100">
        <f t="shared" si="309"/>
        <v>1</v>
      </c>
      <c r="AL315" s="100">
        <f t="shared" si="309"/>
        <v>1</v>
      </c>
      <c r="AM315" s="100">
        <f t="shared" si="309"/>
        <v>1</v>
      </c>
      <c r="AN315" s="23"/>
      <c r="AO315" s="23"/>
      <c r="AP315" s="23"/>
      <c r="AQ315" s="23"/>
      <c r="AR315" s="23"/>
      <c r="AS315" s="23"/>
      <c r="AT315" s="23"/>
      <c r="AU315" s="23"/>
      <c r="AV315" s="23"/>
      <c r="AW315" s="23"/>
      <c r="AX315" s="23"/>
      <c r="AY315" s="23"/>
      <c r="AZ315" s="23"/>
    </row>
    <row r="316" spans="1:60" x14ac:dyDescent="0.5">
      <c r="A316" s="23"/>
      <c r="B316" s="23"/>
      <c r="C316" s="93" t="s">
        <v>86</v>
      </c>
      <c r="D316" s="93"/>
      <c r="E316" s="93"/>
      <c r="F316" s="23"/>
      <c r="G316" s="23"/>
      <c r="H316" s="94"/>
      <c r="I316" s="23"/>
      <c r="J316" s="102">
        <f>IF(SUM($J315:J315)=0,0,1)</f>
        <v>1</v>
      </c>
      <c r="K316" s="102">
        <f>IF(SUM($J315:K315)=0,0,1)</f>
        <v>1</v>
      </c>
      <c r="L316" s="102">
        <f>IF(SUM($J315:L315)=0,0,1)</f>
        <v>1</v>
      </c>
      <c r="M316" s="102">
        <f>IF(SUM($J315:M315)=0,0,1)</f>
        <v>1</v>
      </c>
      <c r="N316" s="102">
        <f>IF(SUM($J315:N315)=0,0,1)</f>
        <v>1</v>
      </c>
      <c r="O316" s="102">
        <f>IF(SUM($J315:O315)=0,0,1)</f>
        <v>1</v>
      </c>
      <c r="P316" s="102">
        <f>IF(SUM($J315:P315)=0,0,1)</f>
        <v>1</v>
      </c>
      <c r="Q316" s="102">
        <f>IF(SUM($J315:Q315)=0,0,1)</f>
        <v>1</v>
      </c>
      <c r="R316" s="102">
        <f>IF(SUM($J315:R315)=0,0,1)</f>
        <v>1</v>
      </c>
      <c r="S316" s="102">
        <f>IF(SUM($J315:S315)=0,0,1)</f>
        <v>1</v>
      </c>
      <c r="T316" s="102">
        <f>IF(SUM($J315:T315)=0,0,1)</f>
        <v>1</v>
      </c>
      <c r="U316" s="102">
        <f>IF(SUM($J315:U315)=0,0,1)</f>
        <v>1</v>
      </c>
      <c r="V316" s="102">
        <f>IF(SUM($J315:V315)=0,0,1)</f>
        <v>1</v>
      </c>
      <c r="W316" s="102">
        <f>IF(SUM($J315:W315)=0,0,1)</f>
        <v>1</v>
      </c>
      <c r="X316" s="102">
        <f>IF(SUM($J315:X315)=0,0,1)</f>
        <v>1</v>
      </c>
      <c r="Y316" s="102">
        <f>IF(SUM($J315:Y315)=0,0,1)</f>
        <v>1</v>
      </c>
      <c r="Z316" s="102">
        <f>IF(SUM($J315:Z315)=0,0,1)</f>
        <v>1</v>
      </c>
      <c r="AA316" s="102">
        <f>IF(SUM($J315:AA315)=0,0,1)</f>
        <v>1</v>
      </c>
      <c r="AB316" s="102">
        <f>IF(SUM($J315:AB315)=0,0,1)</f>
        <v>1</v>
      </c>
      <c r="AC316" s="102">
        <f>IF(SUM($J315:AC315)=0,0,1)</f>
        <v>1</v>
      </c>
      <c r="AD316" s="102">
        <f>IF(SUM($J315:AD315)=0,0,1)</f>
        <v>1</v>
      </c>
      <c r="AE316" s="102">
        <f>IF(SUM($J315:AE315)=0,0,1)</f>
        <v>1</v>
      </c>
      <c r="AF316" s="102">
        <f>IF(SUM($J315:AF315)=0,0,1)</f>
        <v>1</v>
      </c>
      <c r="AG316" s="102">
        <f>IF(SUM($J315:AG315)=0,0,1)</f>
        <v>1</v>
      </c>
      <c r="AH316" s="102">
        <f>IF(SUM($J315:AH315)=0,0,1)</f>
        <v>1</v>
      </c>
      <c r="AI316" s="102">
        <f>IF(SUM($J315:AI315)=0,0,1)</f>
        <v>1</v>
      </c>
      <c r="AJ316" s="102">
        <f>IF(SUM($J315:AJ315)=0,0,1)</f>
        <v>1</v>
      </c>
      <c r="AK316" s="102">
        <f>IF(SUM($J315:AK315)=0,0,1)</f>
        <v>1</v>
      </c>
      <c r="AL316" s="102">
        <f>IF(SUM($J315:AL315)=0,0,1)</f>
        <v>1</v>
      </c>
      <c r="AM316" s="102">
        <f>IF(SUM($J315:AM315)=0,0,1)</f>
        <v>1</v>
      </c>
      <c r="AN316" s="23"/>
      <c r="AO316" s="23"/>
      <c r="AP316" s="23"/>
      <c r="AQ316" s="23"/>
      <c r="AR316" s="23"/>
      <c r="AS316" s="23"/>
      <c r="AT316" s="23"/>
      <c r="AU316" s="23"/>
      <c r="AV316" s="23"/>
      <c r="AW316" s="23"/>
      <c r="AX316" s="23"/>
      <c r="AY316" s="23"/>
      <c r="AZ316" s="23"/>
    </row>
    <row r="317" spans="1:60" x14ac:dyDescent="0.5">
      <c r="A317" s="23"/>
      <c r="B317" s="23"/>
      <c r="C317" s="93" t="s">
        <v>87</v>
      </c>
      <c r="D317" s="93"/>
      <c r="E317" s="93"/>
      <c r="F317" s="23"/>
      <c r="G317" s="23"/>
      <c r="H317" s="94"/>
      <c r="I317" s="23"/>
      <c r="J317" s="102">
        <f>IF($AK316=0,0,IF(AND(J316=0,J315=0),K317-1,0))</f>
        <v>0</v>
      </c>
      <c r="K317" s="102">
        <f t="shared" ref="K317" si="310">IF($AK316=0,0,IF(AND(K316=0,K315=0),L317-1,0))</f>
        <v>0</v>
      </c>
      <c r="L317" s="102">
        <f t="shared" ref="L317" si="311">IF($AK316=0,0,IF(AND(L316=0,L315=0),M317-1,0))</f>
        <v>0</v>
      </c>
      <c r="M317" s="102">
        <f t="shared" ref="M317" si="312">IF($AK316=0,0,IF(AND(M316=0,M315=0),N317-1,0))</f>
        <v>0</v>
      </c>
      <c r="N317" s="102">
        <f t="shared" ref="N317" si="313">IF($AK316=0,0,IF(AND(N316=0,N315=0),O317-1,0))</f>
        <v>0</v>
      </c>
      <c r="O317" s="102">
        <f t="shared" ref="O317" si="314">IF($AK316=0,0,IF(AND(O316=0,O315=0),P317-1,0))</f>
        <v>0</v>
      </c>
      <c r="P317" s="102">
        <f t="shared" ref="P317" si="315">IF($AK316=0,0,IF(AND(P316=0,P315=0),Q317-1,0))</f>
        <v>0</v>
      </c>
      <c r="Q317" s="102">
        <f t="shared" ref="Q317" si="316">IF($AK316=0,0,IF(AND(Q316=0,Q315=0),R317-1,0))</f>
        <v>0</v>
      </c>
      <c r="R317" s="102">
        <f t="shared" ref="R317" si="317">IF($AK316=0,0,IF(AND(R316=0,R315=0),S317-1,0))</f>
        <v>0</v>
      </c>
      <c r="S317" s="102">
        <f t="shared" ref="S317" si="318">IF($AK316=0,0,IF(AND(S316=0,S315=0),T317-1,0))</f>
        <v>0</v>
      </c>
      <c r="T317" s="102">
        <f t="shared" ref="T317" si="319">IF($AK316=0,0,IF(AND(T316=0,T315=0),U317-1,0))</f>
        <v>0</v>
      </c>
      <c r="U317" s="102">
        <f t="shared" ref="U317" si="320">IF($AK316=0,0,IF(AND(U316=0,U315=0),V317-1,0))</f>
        <v>0</v>
      </c>
      <c r="V317" s="102">
        <f t="shared" ref="V317" si="321">IF($AK316=0,0,IF(AND(V316=0,V315=0),W317-1,0))</f>
        <v>0</v>
      </c>
      <c r="W317" s="102">
        <f t="shared" ref="W317" si="322">IF($AK316=0,0,IF(AND(W316=0,W315=0),X317-1,0))</f>
        <v>0</v>
      </c>
      <c r="X317" s="102">
        <f t="shared" ref="X317" si="323">IF($AK316=0,0,IF(AND(X316=0,X315=0),Y317-1,0))</f>
        <v>0</v>
      </c>
      <c r="Y317" s="102">
        <f t="shared" ref="Y317" si="324">IF($AK316=0,0,IF(AND(Y316=0,Y315=0),Z317-1,0))</f>
        <v>0</v>
      </c>
      <c r="Z317" s="102">
        <f t="shared" ref="Z317" si="325">IF($AK316=0,0,IF(AND(Z316=0,Z315=0),AA317-1,0))</f>
        <v>0</v>
      </c>
      <c r="AA317" s="102">
        <f t="shared" ref="AA317" si="326">IF($AK316=0,0,IF(AND(AA316=0,AA315=0),AB317-1,0))</f>
        <v>0</v>
      </c>
      <c r="AB317" s="102">
        <f t="shared" ref="AB317" si="327">IF($AK316=0,0,IF(AND(AB316=0,AB315=0),AC317-1,0))</f>
        <v>0</v>
      </c>
      <c r="AC317" s="102">
        <f t="shared" ref="AC317" si="328">IF($AK316=0,0,IF(AND(AC316=0,AC315=0),AD317-1,0))</f>
        <v>0</v>
      </c>
      <c r="AD317" s="102">
        <f t="shared" ref="AD317" si="329">IF($AK316=0,0,IF(AND(AD316=0,AD315=0),AE317-1,0))</f>
        <v>0</v>
      </c>
      <c r="AE317" s="102">
        <f t="shared" ref="AE317" si="330">IF($AK316=0,0,IF(AND(AE316=0,AE315=0),AF317-1,0))</f>
        <v>0</v>
      </c>
      <c r="AF317" s="102">
        <f t="shared" ref="AF317" si="331">IF($AK316=0,0,IF(AND(AF316=0,AF315=0),AG317-1,0))</f>
        <v>0</v>
      </c>
      <c r="AG317" s="102">
        <f t="shared" ref="AG317" si="332">IF($AK316=0,0,IF(AND(AG316=0,AG315=0),AH317-1,0))</f>
        <v>0</v>
      </c>
      <c r="AH317" s="102">
        <f t="shared" ref="AH317" si="333">IF($AK316=0,0,IF(AND(AH316=0,AH315=0),AI317-1,0))</f>
        <v>0</v>
      </c>
      <c r="AI317" s="102">
        <f t="shared" ref="AI317" si="334">IF($AK316=0,0,IF(AND(AI316=0,AI315=0),AJ317-1,0))</f>
        <v>0</v>
      </c>
      <c r="AJ317" s="102">
        <f t="shared" ref="AJ317" si="335">IF($AK316=0,0,IF(AND(AJ316=0,AJ315=0),AK317-1,0))</f>
        <v>0</v>
      </c>
      <c r="AK317" s="102">
        <f t="shared" ref="AK317" si="336">IF($AK316=0,0,IF(AND(AK316=0,AK315=0),AL317-1,0))</f>
        <v>0</v>
      </c>
      <c r="AL317" s="102">
        <f t="shared" ref="AL317" si="337">IF($AK316=0,0,IF(AND(AL316=0,AL315=0),AM317-1,0))</f>
        <v>0</v>
      </c>
      <c r="AM317" s="102">
        <f t="shared" ref="AM317" si="338">IF($AK316=0,0,IF(AND(AM316=0,AM315=0),AN317-1,0))</f>
        <v>0</v>
      </c>
      <c r="AN317" s="23"/>
      <c r="AO317" s="23"/>
      <c r="AP317" s="23"/>
      <c r="AQ317" s="23"/>
      <c r="AR317" s="23"/>
      <c r="AS317" s="23"/>
      <c r="AT317" s="23"/>
      <c r="AU317" s="23"/>
      <c r="AV317" s="23"/>
      <c r="AW317" s="23"/>
      <c r="AX317" s="23"/>
      <c r="AY317" s="23"/>
      <c r="AZ317" s="23"/>
    </row>
    <row r="318" spans="1:60" x14ac:dyDescent="0.5">
      <c r="A318" s="23"/>
      <c r="B318" s="23"/>
      <c r="C318" s="93" t="s">
        <v>88</v>
      </c>
      <c r="D318" s="93"/>
      <c r="E318" s="93"/>
      <c r="F318" s="101"/>
      <c r="G318" s="93"/>
      <c r="H318" s="94"/>
      <c r="I318" s="94"/>
      <c r="J318" s="102">
        <f t="shared" ref="J318:AM318" si="339">IF(ABS(J317)=INDEX(leadtimes,MATCH($B229,assetnames,0),1),1,0)</f>
        <v>1</v>
      </c>
      <c r="K318" s="102">
        <f t="shared" si="339"/>
        <v>1</v>
      </c>
      <c r="L318" s="102">
        <f t="shared" si="339"/>
        <v>1</v>
      </c>
      <c r="M318" s="102">
        <f t="shared" si="339"/>
        <v>1</v>
      </c>
      <c r="N318" s="102">
        <f t="shared" si="339"/>
        <v>1</v>
      </c>
      <c r="O318" s="102">
        <f t="shared" si="339"/>
        <v>1</v>
      </c>
      <c r="P318" s="102">
        <f t="shared" si="339"/>
        <v>1</v>
      </c>
      <c r="Q318" s="102">
        <f t="shared" si="339"/>
        <v>1</v>
      </c>
      <c r="R318" s="102">
        <f t="shared" si="339"/>
        <v>1</v>
      </c>
      <c r="S318" s="102">
        <f t="shared" si="339"/>
        <v>1</v>
      </c>
      <c r="T318" s="102">
        <f t="shared" si="339"/>
        <v>1</v>
      </c>
      <c r="U318" s="102">
        <f t="shared" si="339"/>
        <v>1</v>
      </c>
      <c r="V318" s="102">
        <f t="shared" si="339"/>
        <v>1</v>
      </c>
      <c r="W318" s="102">
        <f t="shared" si="339"/>
        <v>1</v>
      </c>
      <c r="X318" s="102">
        <f t="shared" si="339"/>
        <v>1</v>
      </c>
      <c r="Y318" s="102">
        <f t="shared" si="339"/>
        <v>1</v>
      </c>
      <c r="Z318" s="102">
        <f t="shared" si="339"/>
        <v>1</v>
      </c>
      <c r="AA318" s="102">
        <f t="shared" si="339"/>
        <v>1</v>
      </c>
      <c r="AB318" s="102">
        <f t="shared" si="339"/>
        <v>1</v>
      </c>
      <c r="AC318" s="102">
        <f t="shared" si="339"/>
        <v>1</v>
      </c>
      <c r="AD318" s="102">
        <f t="shared" si="339"/>
        <v>1</v>
      </c>
      <c r="AE318" s="102">
        <f t="shared" si="339"/>
        <v>1</v>
      </c>
      <c r="AF318" s="102">
        <f t="shared" si="339"/>
        <v>1</v>
      </c>
      <c r="AG318" s="102">
        <f t="shared" si="339"/>
        <v>1</v>
      </c>
      <c r="AH318" s="102">
        <f t="shared" si="339"/>
        <v>1</v>
      </c>
      <c r="AI318" s="102">
        <f t="shared" si="339"/>
        <v>1</v>
      </c>
      <c r="AJ318" s="102">
        <f t="shared" si="339"/>
        <v>1</v>
      </c>
      <c r="AK318" s="102">
        <f t="shared" si="339"/>
        <v>1</v>
      </c>
      <c r="AL318" s="102">
        <f t="shared" si="339"/>
        <v>1</v>
      </c>
      <c r="AM318" s="102">
        <f t="shared" si="339"/>
        <v>1</v>
      </c>
      <c r="AN318" s="102"/>
      <c r="AO318" s="102"/>
      <c r="AP318" s="102"/>
      <c r="AQ318" s="102"/>
      <c r="AR318" s="102"/>
      <c r="AS318" s="102"/>
      <c r="AT318" s="102"/>
      <c r="AU318" s="102"/>
      <c r="AV318" s="102"/>
      <c r="AW318" s="102"/>
      <c r="AX318" s="102"/>
      <c r="AY318" s="102"/>
      <c r="AZ318" s="102"/>
      <c r="BA318" s="102"/>
      <c r="BB318" s="102"/>
      <c r="BC318" s="102"/>
      <c r="BD318" s="102"/>
      <c r="BE318" s="95"/>
      <c r="BF318" s="95"/>
      <c r="BG318" s="95"/>
      <c r="BH318" s="95"/>
    </row>
    <row r="319" spans="1:60" x14ac:dyDescent="0.5">
      <c r="A319" s="23"/>
      <c r="B319" s="23"/>
      <c r="C319" s="93" t="s">
        <v>89</v>
      </c>
      <c r="D319" s="93"/>
      <c r="E319" s="93"/>
      <c r="F319" s="101"/>
      <c r="G319" s="93"/>
      <c r="H319" s="94"/>
      <c r="I319" s="94"/>
      <c r="J319" s="102">
        <f>IF(SUM($J318:J318)=1,1,0)+I319</f>
        <v>1</v>
      </c>
      <c r="K319" s="102">
        <f>IF(SUM($J318:K318)=1,1,0)+J319</f>
        <v>1</v>
      </c>
      <c r="L319" s="102">
        <f>IF(SUM($J318:L318)=1,1,0)+K319</f>
        <v>1</v>
      </c>
      <c r="M319" s="102">
        <f>IF(SUM($J318:M318)=1,1,0)+L319</f>
        <v>1</v>
      </c>
      <c r="N319" s="102">
        <f>IF(SUM($J318:N318)=1,1,0)+M319</f>
        <v>1</v>
      </c>
      <c r="O319" s="102">
        <f>IF(SUM($J318:O318)=1,1,0)+N319</f>
        <v>1</v>
      </c>
      <c r="P319" s="102">
        <f>IF(SUM($J318:P318)=1,1,0)+O319</f>
        <v>1</v>
      </c>
      <c r="Q319" s="102">
        <f>IF(SUM($J318:Q318)=1,1,0)+P319</f>
        <v>1</v>
      </c>
      <c r="R319" s="102">
        <f>IF(SUM($J318:R318)=1,1,0)+Q319</f>
        <v>1</v>
      </c>
      <c r="S319" s="102">
        <f>IF(SUM($J318:S318)=1,1,0)+R319</f>
        <v>1</v>
      </c>
      <c r="T319" s="102">
        <f>IF(SUM($J318:T318)=1,1,0)+S319</f>
        <v>1</v>
      </c>
      <c r="U319" s="102">
        <f>IF(SUM($J318:U318)=1,1,0)+T319</f>
        <v>1</v>
      </c>
      <c r="V319" s="102">
        <f>IF(SUM($J318:V318)=1,1,0)+U319</f>
        <v>1</v>
      </c>
      <c r="W319" s="102">
        <f>IF(SUM($J318:W318)=1,1,0)+V319</f>
        <v>1</v>
      </c>
      <c r="X319" s="102">
        <f>IF(SUM($J318:X318)=1,1,0)+W319</f>
        <v>1</v>
      </c>
      <c r="Y319" s="102">
        <f>IF(SUM($J318:Y318)=1,1,0)+X319</f>
        <v>1</v>
      </c>
      <c r="Z319" s="102">
        <f>IF(SUM($J318:Z318)=1,1,0)+Y319</f>
        <v>1</v>
      </c>
      <c r="AA319" s="102">
        <f>IF(SUM($J318:AA318)=1,1,0)+Z319</f>
        <v>1</v>
      </c>
      <c r="AB319" s="102">
        <f>IF(SUM($J318:AB318)=1,1,0)+AA319</f>
        <v>1</v>
      </c>
      <c r="AC319" s="102">
        <f>IF(SUM($J318:AC318)=1,1,0)+AB319</f>
        <v>1</v>
      </c>
      <c r="AD319" s="102">
        <f>IF(SUM($J318:AD318)=1,1,0)+AC319</f>
        <v>1</v>
      </c>
      <c r="AE319" s="102">
        <f>IF(SUM($J318:AE318)=1,1,0)+AD319</f>
        <v>1</v>
      </c>
      <c r="AF319" s="102">
        <f>IF(SUM($J318:AF318)=1,1,0)+AE319</f>
        <v>1</v>
      </c>
      <c r="AG319" s="102">
        <f>IF(SUM($J318:AG318)=1,1,0)+AF319</f>
        <v>1</v>
      </c>
      <c r="AH319" s="102">
        <f>IF(SUM($J318:AH318)=1,1,0)+AG319</f>
        <v>1</v>
      </c>
      <c r="AI319" s="102">
        <f>IF(SUM($J318:AI318)=1,1,0)+AH319</f>
        <v>1</v>
      </c>
      <c r="AJ319" s="102">
        <f>IF(SUM($J318:AJ318)=1,1,0)+AI319</f>
        <v>1</v>
      </c>
      <c r="AK319" s="102">
        <f>IF(SUM($J318:AK318)=1,1,0)+AJ319</f>
        <v>1</v>
      </c>
      <c r="AL319" s="102">
        <f>IF(SUM($J318:AL318)=1,1,0)+AK319</f>
        <v>1</v>
      </c>
      <c r="AM319" s="102">
        <f>IF(SUM($J318:AM318)=1,1,0)+AL319</f>
        <v>1</v>
      </c>
      <c r="AN319" s="102"/>
      <c r="AO319" s="102"/>
      <c r="AP319" s="102"/>
      <c r="AQ319" s="102"/>
      <c r="AR319" s="102"/>
      <c r="AS319" s="102"/>
      <c r="AT319" s="102"/>
      <c r="AU319" s="102"/>
      <c r="AV319" s="102"/>
      <c r="AW319" s="102"/>
      <c r="AX319" s="102"/>
      <c r="AY319" s="102"/>
      <c r="AZ319" s="102"/>
      <c r="BA319" s="102"/>
      <c r="BB319" s="102"/>
      <c r="BC319" s="102"/>
      <c r="BD319" s="102"/>
      <c r="BE319" s="95"/>
      <c r="BF319" s="95"/>
      <c r="BG319" s="95"/>
      <c r="BH319" s="95"/>
    </row>
    <row r="320" spans="1:60" ht="15.4" customHeight="1" x14ac:dyDescent="0.5">
      <c r="A320" s="23"/>
      <c r="B320" s="23"/>
      <c r="C320" s="93" t="s">
        <v>90</v>
      </c>
      <c r="D320" s="94"/>
      <c r="E320" s="94"/>
      <c r="F320" s="99"/>
      <c r="G320" s="94"/>
      <c r="H320" s="94"/>
      <c r="I320" s="94"/>
      <c r="J320" s="100">
        <f>SUM($J315:J315)</f>
        <v>1</v>
      </c>
      <c r="K320" s="100">
        <f>SUM($J315:K315)</f>
        <v>2</v>
      </c>
      <c r="L320" s="100">
        <f>SUM($J315:L315)</f>
        <v>3</v>
      </c>
      <c r="M320" s="100">
        <f>SUM($J315:M315)</f>
        <v>4</v>
      </c>
      <c r="N320" s="100">
        <f>SUM($J315:N315)</f>
        <v>5</v>
      </c>
      <c r="O320" s="100">
        <f>SUM($J315:O315)</f>
        <v>6</v>
      </c>
      <c r="P320" s="100">
        <f>SUM($J315:P315)</f>
        <v>7</v>
      </c>
      <c r="Q320" s="100">
        <f>SUM($J315:Q315)</f>
        <v>8</v>
      </c>
      <c r="R320" s="100">
        <f>SUM($J315:R315)</f>
        <v>9</v>
      </c>
      <c r="S320" s="100">
        <f>SUM($J315:S315)</f>
        <v>10</v>
      </c>
      <c r="T320" s="100">
        <f>SUM($J315:T315)</f>
        <v>11</v>
      </c>
      <c r="U320" s="100">
        <f>SUM($J315:U315)</f>
        <v>12</v>
      </c>
      <c r="V320" s="100">
        <f>SUM($J315:V315)</f>
        <v>13</v>
      </c>
      <c r="W320" s="100">
        <f>SUM($J315:W315)</f>
        <v>14</v>
      </c>
      <c r="X320" s="100">
        <f>SUM($J315:X315)</f>
        <v>15</v>
      </c>
      <c r="Y320" s="100">
        <f>SUM($J315:Y315)</f>
        <v>16</v>
      </c>
      <c r="Z320" s="100">
        <f>SUM($J315:Z315)</f>
        <v>17</v>
      </c>
      <c r="AA320" s="100">
        <f>SUM($J315:AA315)</f>
        <v>18</v>
      </c>
      <c r="AB320" s="100">
        <f>SUM($J315:AB315)</f>
        <v>19</v>
      </c>
      <c r="AC320" s="100">
        <f>SUM($J315:AC315)</f>
        <v>20</v>
      </c>
      <c r="AD320" s="100">
        <f>SUM($J315:AD315)</f>
        <v>21</v>
      </c>
      <c r="AE320" s="100">
        <f>SUM($J315:AE315)</f>
        <v>22</v>
      </c>
      <c r="AF320" s="100">
        <f>SUM($J315:AF315)</f>
        <v>23</v>
      </c>
      <c r="AG320" s="100">
        <f>SUM($J315:AG315)</f>
        <v>24</v>
      </c>
      <c r="AH320" s="100">
        <f>SUM($J315:AH315)</f>
        <v>25</v>
      </c>
      <c r="AI320" s="100">
        <f>SUM($J315:AI315)</f>
        <v>26</v>
      </c>
      <c r="AJ320" s="100">
        <f>SUM($J315:AJ315)</f>
        <v>27</v>
      </c>
      <c r="AK320" s="100">
        <f>SUM($J315:AK315)</f>
        <v>28</v>
      </c>
      <c r="AL320" s="100">
        <f>SUM($J315:AL315)</f>
        <v>29</v>
      </c>
      <c r="AM320" s="100">
        <f>SUM($J315:AM315)</f>
        <v>30</v>
      </c>
      <c r="AN320" s="100"/>
      <c r="AO320" s="100"/>
      <c r="AP320" s="100"/>
      <c r="AQ320" s="100"/>
      <c r="AR320" s="100"/>
      <c r="AS320" s="100"/>
      <c r="AT320" s="100"/>
      <c r="AU320" s="100"/>
      <c r="AV320" s="100"/>
      <c r="AW320" s="100"/>
      <c r="AX320" s="100"/>
      <c r="AY320" s="100"/>
      <c r="AZ320" s="100"/>
      <c r="BA320" s="100"/>
      <c r="BB320" s="100"/>
      <c r="BC320" s="100"/>
      <c r="BD320" s="100"/>
      <c r="BE320" s="100"/>
      <c r="BF320" s="100"/>
      <c r="BG320" s="100"/>
      <c r="BH320" s="100"/>
    </row>
    <row r="321" spans="1:52" x14ac:dyDescent="0.5">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c r="AC321" s="23"/>
      <c r="AD321" s="23"/>
      <c r="AE321" s="23"/>
      <c r="AF321" s="23"/>
      <c r="AG321" s="23"/>
      <c r="AH321" s="23"/>
      <c r="AI321" s="23"/>
      <c r="AJ321" s="23"/>
      <c r="AK321" s="23"/>
      <c r="AL321" s="23"/>
      <c r="AM321" s="23"/>
      <c r="AN321" s="23"/>
      <c r="AO321" s="23"/>
      <c r="AP321" s="23"/>
      <c r="AQ321" s="23"/>
      <c r="AR321" s="23"/>
      <c r="AS321" s="23"/>
      <c r="AT321" s="23"/>
      <c r="AU321" s="23"/>
      <c r="AV321" s="23"/>
      <c r="AW321" s="23"/>
      <c r="AX321" s="23"/>
      <c r="AY321" s="23"/>
      <c r="AZ321" s="23"/>
    </row>
    <row r="322" spans="1:52" x14ac:dyDescent="0.5">
      <c r="A322" s="23"/>
      <c r="B322" s="23"/>
      <c r="C322" s="23" t="s">
        <v>102</v>
      </c>
      <c r="D322" s="23" t="s">
        <v>44</v>
      </c>
      <c r="E322" s="23"/>
      <c r="G322" s="23"/>
      <c r="H322" s="139">
        <f>J322+NPV(discountrate,K322:AK322)</f>
        <v>0</v>
      </c>
      <c r="I322" s="23"/>
      <c r="J322" s="139">
        <f t="shared" ref="J322:AM322" si="340">INDEX(asset3volumes,MATCH($C322,volumesnames,0),MATCH(J$7,years,0))</f>
        <v>0</v>
      </c>
      <c r="K322" s="139">
        <f t="shared" si="340"/>
        <v>0</v>
      </c>
      <c r="L322" s="139">
        <f t="shared" si="340"/>
        <v>0</v>
      </c>
      <c r="M322" s="139">
        <f t="shared" si="340"/>
        <v>0</v>
      </c>
      <c r="N322" s="139">
        <f t="shared" si="340"/>
        <v>0</v>
      </c>
      <c r="O322" s="139">
        <f t="shared" si="340"/>
        <v>0</v>
      </c>
      <c r="P322" s="139">
        <f t="shared" si="340"/>
        <v>0</v>
      </c>
      <c r="Q322" s="139">
        <f t="shared" si="340"/>
        <v>0</v>
      </c>
      <c r="R322" s="139">
        <f t="shared" si="340"/>
        <v>0</v>
      </c>
      <c r="S322" s="139">
        <f t="shared" si="340"/>
        <v>0</v>
      </c>
      <c r="T322" s="139">
        <f t="shared" si="340"/>
        <v>0</v>
      </c>
      <c r="U322" s="139">
        <f t="shared" si="340"/>
        <v>0</v>
      </c>
      <c r="V322" s="139">
        <f t="shared" si="340"/>
        <v>0</v>
      </c>
      <c r="W322" s="139">
        <f t="shared" si="340"/>
        <v>0</v>
      </c>
      <c r="X322" s="139">
        <f t="shared" si="340"/>
        <v>0</v>
      </c>
      <c r="Y322" s="139">
        <f t="shared" si="340"/>
        <v>0</v>
      </c>
      <c r="Z322" s="139">
        <f t="shared" si="340"/>
        <v>0</v>
      </c>
      <c r="AA322" s="139">
        <f t="shared" si="340"/>
        <v>0</v>
      </c>
      <c r="AB322" s="139">
        <f t="shared" si="340"/>
        <v>0</v>
      </c>
      <c r="AC322" s="139">
        <f t="shared" si="340"/>
        <v>0</v>
      </c>
      <c r="AD322" s="139">
        <f t="shared" si="340"/>
        <v>0</v>
      </c>
      <c r="AE322" s="139">
        <f t="shared" si="340"/>
        <v>0</v>
      </c>
      <c r="AF322" s="139">
        <f t="shared" si="340"/>
        <v>0</v>
      </c>
      <c r="AG322" s="139">
        <f t="shared" si="340"/>
        <v>0</v>
      </c>
      <c r="AH322" s="139">
        <f t="shared" si="340"/>
        <v>0</v>
      </c>
      <c r="AI322" s="139">
        <f t="shared" si="340"/>
        <v>0</v>
      </c>
      <c r="AJ322" s="139">
        <f t="shared" si="340"/>
        <v>0</v>
      </c>
      <c r="AK322" s="139">
        <f t="shared" si="340"/>
        <v>0</v>
      </c>
      <c r="AL322" s="139">
        <f t="shared" si="340"/>
        <v>0</v>
      </c>
      <c r="AM322" s="139">
        <f t="shared" si="340"/>
        <v>0</v>
      </c>
      <c r="AN322" s="23"/>
      <c r="AO322" s="23"/>
      <c r="AP322" s="23"/>
      <c r="AQ322" s="23"/>
      <c r="AR322" s="23"/>
      <c r="AS322" s="23"/>
      <c r="AT322" s="23"/>
      <c r="AU322" s="23"/>
      <c r="AV322" s="23"/>
      <c r="AW322" s="23"/>
      <c r="AX322" s="23"/>
      <c r="AY322" s="23"/>
      <c r="AZ322" s="23"/>
    </row>
    <row r="323" spans="1:52" x14ac:dyDescent="0.5">
      <c r="A323" s="23"/>
      <c r="B323" s="23"/>
      <c r="C323" s="23" t="s">
        <v>91</v>
      </c>
      <c r="D323" s="23" t="s">
        <v>99</v>
      </c>
      <c r="E323" s="23"/>
      <c r="F323" s="99"/>
      <c r="G323" s="23"/>
      <c r="H323" s="23"/>
      <c r="I323" s="23"/>
      <c r="J323" s="139">
        <f>J332</f>
        <v>0</v>
      </c>
      <c r="K323" s="139">
        <f t="shared" ref="K323:AM323" si="341">K332</f>
        <v>0</v>
      </c>
      <c r="L323" s="139">
        <f t="shared" si="341"/>
        <v>0</v>
      </c>
      <c r="M323" s="139">
        <f t="shared" si="341"/>
        <v>0</v>
      </c>
      <c r="N323" s="139">
        <f t="shared" si="341"/>
        <v>0</v>
      </c>
      <c r="O323" s="139">
        <f t="shared" si="341"/>
        <v>0</v>
      </c>
      <c r="P323" s="139">
        <f t="shared" si="341"/>
        <v>0</v>
      </c>
      <c r="Q323" s="139">
        <f t="shared" si="341"/>
        <v>0</v>
      </c>
      <c r="R323" s="139">
        <f t="shared" si="341"/>
        <v>0</v>
      </c>
      <c r="S323" s="139">
        <f t="shared" si="341"/>
        <v>0</v>
      </c>
      <c r="T323" s="139">
        <f t="shared" si="341"/>
        <v>0</v>
      </c>
      <c r="U323" s="139">
        <f t="shared" si="341"/>
        <v>0</v>
      </c>
      <c r="V323" s="139">
        <f t="shared" si="341"/>
        <v>0</v>
      </c>
      <c r="W323" s="139">
        <f t="shared" si="341"/>
        <v>0</v>
      </c>
      <c r="X323" s="139">
        <f t="shared" si="341"/>
        <v>0</v>
      </c>
      <c r="Y323" s="139">
        <f t="shared" si="341"/>
        <v>0</v>
      </c>
      <c r="Z323" s="139">
        <f t="shared" si="341"/>
        <v>0</v>
      </c>
      <c r="AA323" s="139">
        <f t="shared" si="341"/>
        <v>0</v>
      </c>
      <c r="AB323" s="139">
        <f t="shared" si="341"/>
        <v>0</v>
      </c>
      <c r="AC323" s="139">
        <f t="shared" si="341"/>
        <v>0</v>
      </c>
      <c r="AD323" s="139">
        <f t="shared" si="341"/>
        <v>0</v>
      </c>
      <c r="AE323" s="139">
        <f t="shared" si="341"/>
        <v>0</v>
      </c>
      <c r="AF323" s="139">
        <f t="shared" si="341"/>
        <v>0</v>
      </c>
      <c r="AG323" s="139">
        <f t="shared" si="341"/>
        <v>0</v>
      </c>
      <c r="AH323" s="139">
        <f t="shared" si="341"/>
        <v>0</v>
      </c>
      <c r="AI323" s="139">
        <f t="shared" si="341"/>
        <v>0</v>
      </c>
      <c r="AJ323" s="139">
        <f t="shared" si="341"/>
        <v>0</v>
      </c>
      <c r="AK323" s="139">
        <f t="shared" si="341"/>
        <v>0</v>
      </c>
      <c r="AL323" s="139">
        <f t="shared" si="341"/>
        <v>0</v>
      </c>
      <c r="AM323" s="139">
        <f t="shared" si="341"/>
        <v>0</v>
      </c>
      <c r="AN323" s="23"/>
      <c r="AO323" s="23"/>
      <c r="AP323" s="23"/>
      <c r="AQ323" s="23"/>
      <c r="AR323" s="23"/>
      <c r="AS323" s="23"/>
      <c r="AT323" s="23"/>
      <c r="AU323" s="23"/>
      <c r="AV323" s="23"/>
      <c r="AW323" s="23"/>
      <c r="AX323" s="23"/>
      <c r="AY323" s="23"/>
      <c r="AZ323" s="23"/>
    </row>
    <row r="324" spans="1:52" x14ac:dyDescent="0.5">
      <c r="A324" s="23"/>
      <c r="B324" s="23"/>
      <c r="C324" s="23" t="s">
        <v>93</v>
      </c>
      <c r="D324" s="23" t="s">
        <v>94</v>
      </c>
      <c r="E324" s="23"/>
      <c r="F324" s="99" t="s">
        <v>95</v>
      </c>
      <c r="G324" s="23"/>
      <c r="H324" s="23"/>
      <c r="I324" s="23"/>
      <c r="J324" s="138" cm="1">
        <f t="array" ref="J324">IF(J319=0,0,INDEX(capex,MATCH($B229,assetnames,0),J319))</f>
        <v>0</v>
      </c>
      <c r="K324" s="138" cm="1">
        <f t="array" ref="K324">IF(K319=0,0,INDEX(capex,MATCH($B229,assetnames,0),K319))</f>
        <v>0</v>
      </c>
      <c r="L324" s="138" cm="1">
        <f t="array" ref="L324">IF(L319=0,0,INDEX(capex,MATCH($B229,assetnames,0),L319))</f>
        <v>0</v>
      </c>
      <c r="M324" s="138" cm="1">
        <f t="array" ref="M324">IF(M319=0,0,INDEX(capex,MATCH($B229,assetnames,0),M319))</f>
        <v>0</v>
      </c>
      <c r="N324" s="138" cm="1">
        <f t="array" ref="N324">IF(N319=0,0,INDEX(capex,MATCH($B229,assetnames,0),N319))</f>
        <v>0</v>
      </c>
      <c r="O324" s="138" cm="1">
        <f t="array" ref="O324">IF(O319=0,0,INDEX(capex,MATCH($B229,assetnames,0),O319))</f>
        <v>0</v>
      </c>
      <c r="P324" s="138" cm="1">
        <f t="array" ref="P324">IF(P319=0,0,INDEX(capex,MATCH($B229,assetnames,0),P319))</f>
        <v>0</v>
      </c>
      <c r="Q324" s="138" cm="1">
        <f t="array" ref="Q324">IF(Q319=0,0,INDEX(capex,MATCH($B229,assetnames,0),Q319))</f>
        <v>0</v>
      </c>
      <c r="R324" s="138" cm="1">
        <f t="array" ref="R324">IF(R319=0,0,INDEX(capex,MATCH($B229,assetnames,0),R319))</f>
        <v>0</v>
      </c>
      <c r="S324" s="138" cm="1">
        <f t="array" ref="S324">IF(S319=0,0,INDEX(capex,MATCH($B229,assetnames,0),S319))</f>
        <v>0</v>
      </c>
      <c r="T324" s="138" cm="1">
        <f t="array" ref="T324">IF(T319=0,0,INDEX(capex,MATCH($B229,assetnames,0),T319))</f>
        <v>0</v>
      </c>
      <c r="U324" s="138" cm="1">
        <f t="array" ref="U324">IF(U319=0,0,INDEX(capex,MATCH($B229,assetnames,0),U319))</f>
        <v>0</v>
      </c>
      <c r="V324" s="138" cm="1">
        <f t="array" ref="V324">IF(V319=0,0,INDEX(capex,MATCH($B229,assetnames,0),V319))</f>
        <v>0</v>
      </c>
      <c r="W324" s="138" cm="1">
        <f t="array" ref="W324">IF(W319=0,0,INDEX(capex,MATCH($B229,assetnames,0),W319))</f>
        <v>0</v>
      </c>
      <c r="X324" s="138" cm="1">
        <f t="array" ref="X324">IF(X319=0,0,INDEX(capex,MATCH($B229,assetnames,0),X319))</f>
        <v>0</v>
      </c>
      <c r="Y324" s="138" cm="1">
        <f t="array" ref="Y324">IF(Y319=0,0,INDEX(capex,MATCH($B229,assetnames,0),Y319))</f>
        <v>0</v>
      </c>
      <c r="Z324" s="138" cm="1">
        <f t="array" ref="Z324">IF(Z319=0,0,INDEX(capex,MATCH($B229,assetnames,0),Z319))</f>
        <v>0</v>
      </c>
      <c r="AA324" s="138" cm="1">
        <f t="array" ref="AA324">IF(AA319=0,0,INDEX(capex,MATCH($B229,assetnames,0),AA319))</f>
        <v>0</v>
      </c>
      <c r="AB324" s="138" cm="1">
        <f t="array" ref="AB324">IF(AB319=0,0,INDEX(capex,MATCH($B229,assetnames,0),AB319))</f>
        <v>0</v>
      </c>
      <c r="AC324" s="138" cm="1">
        <f t="array" ref="AC324">IF(AC319=0,0,INDEX(capex,MATCH($B229,assetnames,0),AC319))</f>
        <v>0</v>
      </c>
      <c r="AD324" s="138" cm="1">
        <f t="array" ref="AD324">IF(AD319=0,0,INDEX(capex,MATCH($B229,assetnames,0),AD319))</f>
        <v>0</v>
      </c>
      <c r="AE324" s="138" cm="1">
        <f t="array" ref="AE324">IF(AE319=0,0,INDEX(capex,MATCH($B229,assetnames,0),AE319))</f>
        <v>0</v>
      </c>
      <c r="AF324" s="138" cm="1">
        <f t="array" ref="AF324">IF(AF319=0,0,INDEX(capex,MATCH($B229,assetnames,0),AF319))</f>
        <v>0</v>
      </c>
      <c r="AG324" s="138" cm="1">
        <f t="array" ref="AG324">IF(AG319=0,0,INDEX(capex,MATCH($B229,assetnames,0),AG319))</f>
        <v>0</v>
      </c>
      <c r="AH324" s="138" cm="1">
        <f t="array" ref="AH324">IF(AH319=0,0,INDEX(capex,MATCH($B229,assetnames,0),AH319))</f>
        <v>0</v>
      </c>
      <c r="AI324" s="138" cm="1">
        <f t="array" ref="AI324">IF(AI319=0,0,INDEX(capex,MATCH($B229,assetnames,0),AI319))</f>
        <v>0</v>
      </c>
      <c r="AJ324" s="138" cm="1">
        <f t="array" ref="AJ324">IF(AJ319=0,0,INDEX(capex,MATCH($B229,assetnames,0),AJ319))</f>
        <v>0</v>
      </c>
      <c r="AK324" s="138" cm="1">
        <f t="array" ref="AK324">IF(AK319=0,0,INDEX(capex,MATCH($B229,assetnames,0),AK319))</f>
        <v>0</v>
      </c>
      <c r="AL324" s="138" cm="1">
        <f t="array" ref="AL324">IF(AL319=0,0,INDEX(capex,MATCH($B229,assetnames,0),AL319))</f>
        <v>0</v>
      </c>
      <c r="AM324" s="138" cm="1">
        <f t="array" ref="AM324">IF(AM319=0,0,INDEX(capex,MATCH($B229,assetnames,0),AM319))</f>
        <v>0</v>
      </c>
      <c r="AN324" s="23"/>
      <c r="AO324" s="23"/>
      <c r="AP324" s="23"/>
      <c r="AQ324" s="23"/>
      <c r="AR324" s="23"/>
      <c r="AS324" s="23"/>
      <c r="AT324" s="23"/>
      <c r="AU324" s="23"/>
      <c r="AV324" s="23"/>
      <c r="AW324" s="23"/>
      <c r="AX324" s="23"/>
      <c r="AY324" s="23"/>
      <c r="AZ324" s="23"/>
    </row>
    <row r="325" spans="1:52" x14ac:dyDescent="0.5">
      <c r="A325" s="23"/>
      <c r="B325" s="23"/>
      <c r="C325" s="23" t="s">
        <v>96</v>
      </c>
      <c r="D325" s="23" t="s">
        <v>94</v>
      </c>
      <c r="E325" s="23"/>
      <c r="F325" s="114" t="str">
        <f>IF(H326=0,"",INDEX($J$7:$AM$7,1,MATCH(1,$J318:$AM318,0)))</f>
        <v/>
      </c>
      <c r="G325" s="23"/>
      <c r="H325" s="23"/>
      <c r="I325" s="23"/>
      <c r="J325" s="138">
        <f t="shared" ref="J325:AM325" si="342">IF(J315=1,INDEX(opex,MATCH($B229,assetnames,0),J320),0)</f>
        <v>0</v>
      </c>
      <c r="K325" s="138">
        <f t="shared" si="342"/>
        <v>0</v>
      </c>
      <c r="L325" s="138">
        <f t="shared" si="342"/>
        <v>0</v>
      </c>
      <c r="M325" s="138">
        <f t="shared" si="342"/>
        <v>0</v>
      </c>
      <c r="N325" s="138">
        <f t="shared" si="342"/>
        <v>0</v>
      </c>
      <c r="O325" s="138">
        <f t="shared" si="342"/>
        <v>0</v>
      </c>
      <c r="P325" s="138">
        <f t="shared" si="342"/>
        <v>0</v>
      </c>
      <c r="Q325" s="138">
        <f t="shared" si="342"/>
        <v>0</v>
      </c>
      <c r="R325" s="138">
        <f t="shared" si="342"/>
        <v>0</v>
      </c>
      <c r="S325" s="138">
        <f t="shared" si="342"/>
        <v>0</v>
      </c>
      <c r="T325" s="138">
        <f t="shared" si="342"/>
        <v>0</v>
      </c>
      <c r="U325" s="138">
        <f t="shared" si="342"/>
        <v>0</v>
      </c>
      <c r="V325" s="138">
        <f t="shared" si="342"/>
        <v>0</v>
      </c>
      <c r="W325" s="138">
        <f t="shared" si="342"/>
        <v>0</v>
      </c>
      <c r="X325" s="138">
        <f t="shared" si="342"/>
        <v>0</v>
      </c>
      <c r="Y325" s="138">
        <f t="shared" si="342"/>
        <v>0</v>
      </c>
      <c r="Z325" s="138">
        <f t="shared" si="342"/>
        <v>0</v>
      </c>
      <c r="AA325" s="138">
        <f t="shared" si="342"/>
        <v>0</v>
      </c>
      <c r="AB325" s="138">
        <f t="shared" si="342"/>
        <v>0</v>
      </c>
      <c r="AC325" s="138">
        <f t="shared" si="342"/>
        <v>0</v>
      </c>
      <c r="AD325" s="138">
        <f t="shared" si="342"/>
        <v>0</v>
      </c>
      <c r="AE325" s="138">
        <f t="shared" si="342"/>
        <v>0</v>
      </c>
      <c r="AF325" s="138">
        <f t="shared" si="342"/>
        <v>0</v>
      </c>
      <c r="AG325" s="138">
        <f t="shared" si="342"/>
        <v>0</v>
      </c>
      <c r="AH325" s="138">
        <f t="shared" si="342"/>
        <v>0</v>
      </c>
      <c r="AI325" s="138">
        <f t="shared" si="342"/>
        <v>0</v>
      </c>
      <c r="AJ325" s="138">
        <f t="shared" si="342"/>
        <v>0</v>
      </c>
      <c r="AK325" s="138">
        <f t="shared" si="342"/>
        <v>0</v>
      </c>
      <c r="AL325" s="138">
        <f t="shared" si="342"/>
        <v>0</v>
      </c>
      <c r="AM325" s="138">
        <f t="shared" si="342"/>
        <v>0</v>
      </c>
      <c r="AN325" s="23"/>
      <c r="AO325" s="23"/>
      <c r="AP325" s="23"/>
      <c r="AQ325" s="23"/>
      <c r="AR325" s="23"/>
      <c r="AS325" s="23"/>
      <c r="AT325" s="23"/>
      <c r="AU325" s="23"/>
      <c r="AV325" s="23"/>
      <c r="AW325" s="23"/>
      <c r="AX325" s="23"/>
      <c r="AY325" s="23"/>
      <c r="AZ325" s="23"/>
    </row>
    <row r="326" spans="1:52" s="96" customFormat="1" x14ac:dyDescent="0.5">
      <c r="A326" s="24"/>
      <c r="B326" s="24"/>
      <c r="C326" s="24" t="s">
        <v>97</v>
      </c>
      <c r="D326" s="24" t="s">
        <v>94</v>
      </c>
      <c r="E326" s="24"/>
      <c r="F326" s="24"/>
      <c r="G326" s="24"/>
      <c r="H326" s="140">
        <f>J326+NPV(discountrate,K326:AK326)</f>
        <v>0</v>
      </c>
      <c r="I326" s="24"/>
      <c r="J326" s="140">
        <f>SUM(J323:J325)</f>
        <v>0</v>
      </c>
      <c r="K326" s="140">
        <f t="shared" ref="K326:AM326" si="343">SUM(K323:K325)</f>
        <v>0</v>
      </c>
      <c r="L326" s="140">
        <f t="shared" si="343"/>
        <v>0</v>
      </c>
      <c r="M326" s="140">
        <f t="shared" si="343"/>
        <v>0</v>
      </c>
      <c r="N326" s="140">
        <f t="shared" si="343"/>
        <v>0</v>
      </c>
      <c r="O326" s="140">
        <f t="shared" si="343"/>
        <v>0</v>
      </c>
      <c r="P326" s="140">
        <f t="shared" si="343"/>
        <v>0</v>
      </c>
      <c r="Q326" s="140">
        <f t="shared" si="343"/>
        <v>0</v>
      </c>
      <c r="R326" s="140">
        <f t="shared" si="343"/>
        <v>0</v>
      </c>
      <c r="S326" s="140">
        <f t="shared" si="343"/>
        <v>0</v>
      </c>
      <c r="T326" s="140">
        <f t="shared" si="343"/>
        <v>0</v>
      </c>
      <c r="U326" s="140">
        <f t="shared" si="343"/>
        <v>0</v>
      </c>
      <c r="V326" s="140">
        <f t="shared" si="343"/>
        <v>0</v>
      </c>
      <c r="W326" s="140">
        <f t="shared" si="343"/>
        <v>0</v>
      </c>
      <c r="X326" s="140">
        <f t="shared" si="343"/>
        <v>0</v>
      </c>
      <c r="Y326" s="140">
        <f t="shared" si="343"/>
        <v>0</v>
      </c>
      <c r="Z326" s="140">
        <f t="shared" si="343"/>
        <v>0</v>
      </c>
      <c r="AA326" s="140">
        <f t="shared" si="343"/>
        <v>0</v>
      </c>
      <c r="AB326" s="140">
        <f t="shared" si="343"/>
        <v>0</v>
      </c>
      <c r="AC326" s="140">
        <f t="shared" si="343"/>
        <v>0</v>
      </c>
      <c r="AD326" s="140">
        <f t="shared" si="343"/>
        <v>0</v>
      </c>
      <c r="AE326" s="140">
        <f t="shared" si="343"/>
        <v>0</v>
      </c>
      <c r="AF326" s="140">
        <f t="shared" si="343"/>
        <v>0</v>
      </c>
      <c r="AG326" s="140">
        <f t="shared" si="343"/>
        <v>0</v>
      </c>
      <c r="AH326" s="140">
        <f t="shared" si="343"/>
        <v>0</v>
      </c>
      <c r="AI326" s="140">
        <f t="shared" si="343"/>
        <v>0</v>
      </c>
      <c r="AJ326" s="140">
        <f t="shared" si="343"/>
        <v>0</v>
      </c>
      <c r="AK326" s="140">
        <f t="shared" si="343"/>
        <v>0</v>
      </c>
      <c r="AL326" s="140">
        <f t="shared" si="343"/>
        <v>0</v>
      </c>
      <c r="AM326" s="140">
        <f t="shared" si="343"/>
        <v>0</v>
      </c>
      <c r="AN326" s="24"/>
      <c r="AO326" s="24"/>
      <c r="AP326" s="24"/>
      <c r="AQ326" s="24"/>
      <c r="AR326" s="24"/>
      <c r="AS326" s="24"/>
      <c r="AT326" s="24"/>
      <c r="AU326" s="24"/>
      <c r="AV326" s="24"/>
      <c r="AW326" s="24"/>
      <c r="AX326" s="24"/>
      <c r="AY326" s="24"/>
      <c r="AZ326" s="24"/>
    </row>
    <row r="327" spans="1:52" x14ac:dyDescent="0.5">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c r="AC327" s="23"/>
      <c r="AD327" s="23"/>
      <c r="AE327" s="23"/>
      <c r="AF327" s="23"/>
      <c r="AG327" s="23"/>
      <c r="AH327" s="23"/>
      <c r="AI327" s="23"/>
      <c r="AJ327" s="23"/>
      <c r="AK327" s="23"/>
      <c r="AL327" s="23"/>
      <c r="AM327" s="23"/>
      <c r="AN327" s="23"/>
      <c r="AO327" s="23"/>
      <c r="AP327" s="23"/>
      <c r="AQ327" s="23"/>
      <c r="AR327" s="23"/>
      <c r="AS327" s="23"/>
      <c r="AT327" s="23"/>
      <c r="AU327" s="23"/>
      <c r="AV327" s="23"/>
      <c r="AW327" s="23"/>
      <c r="AX327" s="23"/>
      <c r="AY327" s="23"/>
      <c r="AZ327" s="23"/>
    </row>
    <row r="328" spans="1:52" s="96" customFormat="1" x14ac:dyDescent="0.5">
      <c r="A328" s="24"/>
      <c r="B328" s="24"/>
      <c r="C328" s="24" t="s">
        <v>91</v>
      </c>
      <c r="D328" s="24"/>
      <c r="E328" s="24"/>
      <c r="F328" s="24"/>
      <c r="G328" s="24"/>
      <c r="H328" s="134"/>
      <c r="I328" s="24"/>
      <c r="J328" s="134"/>
      <c r="K328" s="134"/>
      <c r="L328" s="134"/>
      <c r="M328" s="134"/>
      <c r="N328" s="134"/>
      <c r="O328" s="134"/>
      <c r="P328" s="134"/>
      <c r="Q328" s="134"/>
      <c r="R328" s="134"/>
      <c r="S328" s="134"/>
      <c r="T328" s="134"/>
      <c r="U328" s="134"/>
      <c r="V328" s="134"/>
      <c r="W328" s="134"/>
      <c r="X328" s="134"/>
      <c r="Y328" s="134"/>
      <c r="Z328" s="134"/>
      <c r="AA328" s="134"/>
      <c r="AB328" s="134"/>
      <c r="AC328" s="134"/>
      <c r="AD328" s="134"/>
      <c r="AE328" s="134"/>
      <c r="AF328" s="134"/>
      <c r="AG328" s="134"/>
      <c r="AH328" s="134"/>
      <c r="AI328" s="134"/>
      <c r="AJ328" s="134"/>
      <c r="AK328" s="134"/>
      <c r="AL328" s="134"/>
      <c r="AM328" s="134"/>
      <c r="AN328" s="24"/>
      <c r="AO328" s="24"/>
      <c r="AP328" s="24"/>
      <c r="AQ328" s="24"/>
      <c r="AR328" s="24"/>
      <c r="AS328" s="24"/>
      <c r="AT328" s="24"/>
      <c r="AU328" s="24"/>
      <c r="AV328" s="24"/>
      <c r="AW328" s="24"/>
      <c r="AX328" s="24"/>
      <c r="AY328" s="24"/>
      <c r="AZ328" s="24"/>
    </row>
    <row r="329" spans="1:52" s="96" customFormat="1" x14ac:dyDescent="0.5">
      <c r="A329" s="24"/>
      <c r="B329" s="24"/>
      <c r="C329" s="24"/>
      <c r="D329" s="24"/>
      <c r="E329" s="24"/>
      <c r="F329" s="24"/>
      <c r="G329" s="24"/>
      <c r="H329" s="134"/>
      <c r="I329" s="24"/>
      <c r="J329" s="134"/>
      <c r="K329" s="134"/>
      <c r="L329" s="134"/>
      <c r="M329" s="134"/>
      <c r="N329" s="134"/>
      <c r="O329" s="134"/>
      <c r="P329" s="134"/>
      <c r="Q329" s="134"/>
      <c r="R329" s="134"/>
      <c r="S329" s="134"/>
      <c r="T329" s="134"/>
      <c r="U329" s="134"/>
      <c r="V329" s="134"/>
      <c r="W329" s="134"/>
      <c r="X329" s="134"/>
      <c r="Y329" s="134"/>
      <c r="Z329" s="134"/>
      <c r="AA329" s="134"/>
      <c r="AB329" s="134"/>
      <c r="AC329" s="134"/>
      <c r="AD329" s="134"/>
      <c r="AE329" s="134"/>
      <c r="AF329" s="134"/>
      <c r="AG329" s="134"/>
      <c r="AH329" s="134"/>
      <c r="AI329" s="134"/>
      <c r="AJ329" s="134"/>
      <c r="AK329" s="134"/>
      <c r="AL329" s="134"/>
      <c r="AM329" s="134"/>
      <c r="AN329" s="24"/>
      <c r="AO329" s="24"/>
      <c r="AP329" s="24"/>
      <c r="AQ329" s="24"/>
      <c r="AR329" s="24"/>
      <c r="AS329" s="24"/>
      <c r="AT329" s="24"/>
      <c r="AU329" s="24"/>
      <c r="AV329" s="24"/>
      <c r="AW329" s="24"/>
      <c r="AX329" s="24"/>
      <c r="AY329" s="24"/>
      <c r="AZ329" s="24"/>
    </row>
    <row r="330" spans="1:52" x14ac:dyDescent="0.5">
      <c r="A330" s="23"/>
      <c r="B330" s="23"/>
      <c r="C330" s="23" t="s">
        <v>102</v>
      </c>
      <c r="D330" s="23" t="s">
        <v>40</v>
      </c>
      <c r="E330" s="23"/>
      <c r="F330" s="23"/>
      <c r="G330" s="23"/>
      <c r="H330" s="134"/>
      <c r="I330" s="23"/>
      <c r="J330" s="139">
        <f t="shared" ref="J330:AM330" si="344">INDEX(asset3volumes,MATCH($C330,volumesnames,),MATCH(J$7,years,0))</f>
        <v>0</v>
      </c>
      <c r="K330" s="139">
        <f t="shared" si="344"/>
        <v>0</v>
      </c>
      <c r="L330" s="139">
        <f t="shared" si="344"/>
        <v>0</v>
      </c>
      <c r="M330" s="139">
        <f t="shared" si="344"/>
        <v>0</v>
      </c>
      <c r="N330" s="139">
        <f t="shared" si="344"/>
        <v>0</v>
      </c>
      <c r="O330" s="139">
        <f t="shared" si="344"/>
        <v>0</v>
      </c>
      <c r="P330" s="139">
        <f t="shared" si="344"/>
        <v>0</v>
      </c>
      <c r="Q330" s="139">
        <f t="shared" si="344"/>
        <v>0</v>
      </c>
      <c r="R330" s="139">
        <f t="shared" si="344"/>
        <v>0</v>
      </c>
      <c r="S330" s="139">
        <f t="shared" si="344"/>
        <v>0</v>
      </c>
      <c r="T330" s="139">
        <f t="shared" si="344"/>
        <v>0</v>
      </c>
      <c r="U330" s="139">
        <f t="shared" si="344"/>
        <v>0</v>
      </c>
      <c r="V330" s="139">
        <f t="shared" si="344"/>
        <v>0</v>
      </c>
      <c r="W330" s="139">
        <f t="shared" si="344"/>
        <v>0</v>
      </c>
      <c r="X330" s="139">
        <f t="shared" si="344"/>
        <v>0</v>
      </c>
      <c r="Y330" s="139">
        <f t="shared" si="344"/>
        <v>0</v>
      </c>
      <c r="Z330" s="139">
        <f t="shared" si="344"/>
        <v>0</v>
      </c>
      <c r="AA330" s="139">
        <f t="shared" si="344"/>
        <v>0</v>
      </c>
      <c r="AB330" s="139">
        <f t="shared" si="344"/>
        <v>0</v>
      </c>
      <c r="AC330" s="139">
        <f t="shared" si="344"/>
        <v>0</v>
      </c>
      <c r="AD330" s="139">
        <f t="shared" si="344"/>
        <v>0</v>
      </c>
      <c r="AE330" s="139">
        <f t="shared" si="344"/>
        <v>0</v>
      </c>
      <c r="AF330" s="139">
        <f t="shared" si="344"/>
        <v>0</v>
      </c>
      <c r="AG330" s="139">
        <f t="shared" si="344"/>
        <v>0</v>
      </c>
      <c r="AH330" s="139">
        <f t="shared" si="344"/>
        <v>0</v>
      </c>
      <c r="AI330" s="139">
        <f t="shared" si="344"/>
        <v>0</v>
      </c>
      <c r="AJ330" s="139">
        <f t="shared" si="344"/>
        <v>0</v>
      </c>
      <c r="AK330" s="139">
        <f t="shared" si="344"/>
        <v>0</v>
      </c>
      <c r="AL330" s="139">
        <f t="shared" si="344"/>
        <v>0</v>
      </c>
      <c r="AM330" s="139">
        <f t="shared" si="344"/>
        <v>0</v>
      </c>
      <c r="AN330" s="23"/>
      <c r="AO330" s="23"/>
      <c r="AP330" s="23"/>
      <c r="AQ330" s="23"/>
      <c r="AR330" s="23"/>
      <c r="AS330" s="23"/>
      <c r="AT330" s="23"/>
      <c r="AU330" s="23"/>
      <c r="AV330" s="23"/>
      <c r="AW330" s="23"/>
      <c r="AX330" s="23"/>
      <c r="AY330" s="23"/>
      <c r="AZ330" s="23"/>
    </row>
    <row r="331" spans="1:52" x14ac:dyDescent="0.5">
      <c r="A331" s="23"/>
      <c r="B331" s="23"/>
      <c r="C331" s="23" t="s">
        <v>98</v>
      </c>
      <c r="D331" s="23" t="s">
        <v>99</v>
      </c>
      <c r="E331" s="23"/>
      <c r="F331" s="23"/>
      <c r="G331" s="23"/>
      <c r="H331" s="134"/>
      <c r="I331" s="23"/>
      <c r="J331" s="139">
        <f t="shared" ref="J331:AM331" si="345">INDEX(asset3existingcost,MATCH(J$7,years,0))</f>
        <v>0</v>
      </c>
      <c r="K331" s="139">
        <f t="shared" si="345"/>
        <v>0</v>
      </c>
      <c r="L331" s="139">
        <f t="shared" si="345"/>
        <v>0</v>
      </c>
      <c r="M331" s="139">
        <f t="shared" si="345"/>
        <v>0</v>
      </c>
      <c r="N331" s="139">
        <f t="shared" si="345"/>
        <v>0</v>
      </c>
      <c r="O331" s="139">
        <f t="shared" si="345"/>
        <v>0</v>
      </c>
      <c r="P331" s="139">
        <f t="shared" si="345"/>
        <v>0</v>
      </c>
      <c r="Q331" s="139">
        <f t="shared" si="345"/>
        <v>0</v>
      </c>
      <c r="R331" s="139">
        <f t="shared" si="345"/>
        <v>0</v>
      </c>
      <c r="S331" s="139">
        <f t="shared" si="345"/>
        <v>0</v>
      </c>
      <c r="T331" s="139">
        <f t="shared" si="345"/>
        <v>0</v>
      </c>
      <c r="U331" s="139">
        <f t="shared" si="345"/>
        <v>0</v>
      </c>
      <c r="V331" s="139">
        <f t="shared" si="345"/>
        <v>0</v>
      </c>
      <c r="W331" s="139">
        <f t="shared" si="345"/>
        <v>0</v>
      </c>
      <c r="X331" s="139">
        <f t="shared" si="345"/>
        <v>0</v>
      </c>
      <c r="Y331" s="139">
        <f t="shared" si="345"/>
        <v>0</v>
      </c>
      <c r="Z331" s="139">
        <f t="shared" si="345"/>
        <v>0</v>
      </c>
      <c r="AA331" s="139">
        <f t="shared" si="345"/>
        <v>0</v>
      </c>
      <c r="AB331" s="139">
        <f t="shared" si="345"/>
        <v>0</v>
      </c>
      <c r="AC331" s="139">
        <f t="shared" si="345"/>
        <v>0</v>
      </c>
      <c r="AD331" s="139">
        <f t="shared" si="345"/>
        <v>0</v>
      </c>
      <c r="AE331" s="139">
        <f t="shared" si="345"/>
        <v>0</v>
      </c>
      <c r="AF331" s="139">
        <f t="shared" si="345"/>
        <v>0</v>
      </c>
      <c r="AG331" s="139">
        <f t="shared" si="345"/>
        <v>0</v>
      </c>
      <c r="AH331" s="139">
        <f t="shared" si="345"/>
        <v>0</v>
      </c>
      <c r="AI331" s="139">
        <f t="shared" si="345"/>
        <v>0</v>
      </c>
      <c r="AJ331" s="139">
        <f t="shared" si="345"/>
        <v>0</v>
      </c>
      <c r="AK331" s="139">
        <f t="shared" si="345"/>
        <v>0</v>
      </c>
      <c r="AL331" s="139">
        <f t="shared" si="345"/>
        <v>0</v>
      </c>
      <c r="AM331" s="139">
        <f t="shared" si="345"/>
        <v>0</v>
      </c>
      <c r="AN331" s="23"/>
      <c r="AO331" s="23"/>
      <c r="AP331" s="23"/>
      <c r="AQ331" s="23"/>
      <c r="AR331" s="23"/>
      <c r="AS331" s="23"/>
      <c r="AT331" s="23"/>
      <c r="AU331" s="23"/>
      <c r="AV331" s="23"/>
      <c r="AW331" s="23"/>
      <c r="AX331" s="23"/>
      <c r="AY331" s="23"/>
      <c r="AZ331" s="23"/>
    </row>
    <row r="332" spans="1:52" s="96" customFormat="1" x14ac:dyDescent="0.5">
      <c r="A332" s="24"/>
      <c r="B332" s="24"/>
      <c r="C332" s="24" t="s">
        <v>100</v>
      </c>
      <c r="D332" s="24" t="s">
        <v>99</v>
      </c>
      <c r="E332" s="24"/>
      <c r="F332" s="24"/>
      <c r="G332" s="24"/>
      <c r="H332" s="140">
        <f>J332+NPV(discountrate,K332:AM332)</f>
        <v>0</v>
      </c>
      <c r="I332" s="24"/>
      <c r="J332" s="139">
        <f>J330*J331</f>
        <v>0</v>
      </c>
      <c r="K332" s="139">
        <f>K330*K331</f>
        <v>0</v>
      </c>
      <c r="L332" s="139">
        <f t="shared" ref="L332:AM332" si="346">L330*L331</f>
        <v>0</v>
      </c>
      <c r="M332" s="139">
        <f t="shared" si="346"/>
        <v>0</v>
      </c>
      <c r="N332" s="139">
        <f t="shared" si="346"/>
        <v>0</v>
      </c>
      <c r="O332" s="139">
        <f t="shared" si="346"/>
        <v>0</v>
      </c>
      <c r="P332" s="139">
        <f t="shared" si="346"/>
        <v>0</v>
      </c>
      <c r="Q332" s="139">
        <f t="shared" si="346"/>
        <v>0</v>
      </c>
      <c r="R332" s="139">
        <f t="shared" si="346"/>
        <v>0</v>
      </c>
      <c r="S332" s="139">
        <f t="shared" si="346"/>
        <v>0</v>
      </c>
      <c r="T332" s="139">
        <f t="shared" si="346"/>
        <v>0</v>
      </c>
      <c r="U332" s="139">
        <f t="shared" si="346"/>
        <v>0</v>
      </c>
      <c r="V332" s="139">
        <f t="shared" si="346"/>
        <v>0</v>
      </c>
      <c r="W332" s="139">
        <f t="shared" si="346"/>
        <v>0</v>
      </c>
      <c r="X332" s="139">
        <f t="shared" si="346"/>
        <v>0</v>
      </c>
      <c r="Y332" s="139">
        <f t="shared" si="346"/>
        <v>0</v>
      </c>
      <c r="Z332" s="139">
        <f t="shared" si="346"/>
        <v>0</v>
      </c>
      <c r="AA332" s="139">
        <f t="shared" si="346"/>
        <v>0</v>
      </c>
      <c r="AB332" s="139">
        <f t="shared" si="346"/>
        <v>0</v>
      </c>
      <c r="AC332" s="139">
        <f t="shared" si="346"/>
        <v>0</v>
      </c>
      <c r="AD332" s="139">
        <f t="shared" si="346"/>
        <v>0</v>
      </c>
      <c r="AE332" s="139">
        <f t="shared" si="346"/>
        <v>0</v>
      </c>
      <c r="AF332" s="139">
        <f t="shared" si="346"/>
        <v>0</v>
      </c>
      <c r="AG332" s="139">
        <f t="shared" si="346"/>
        <v>0</v>
      </c>
      <c r="AH332" s="139">
        <f t="shared" si="346"/>
        <v>0</v>
      </c>
      <c r="AI332" s="139">
        <f t="shared" si="346"/>
        <v>0</v>
      </c>
      <c r="AJ332" s="139">
        <f t="shared" si="346"/>
        <v>0</v>
      </c>
      <c r="AK332" s="139">
        <f t="shared" si="346"/>
        <v>0</v>
      </c>
      <c r="AL332" s="139">
        <f t="shared" si="346"/>
        <v>0</v>
      </c>
      <c r="AM332" s="139">
        <f t="shared" si="346"/>
        <v>0</v>
      </c>
      <c r="AN332" s="24"/>
      <c r="AO332" s="24"/>
      <c r="AP332" s="24"/>
      <c r="AQ332" s="24"/>
      <c r="AR332" s="24"/>
      <c r="AS332" s="24"/>
      <c r="AT332" s="24"/>
      <c r="AU332" s="24"/>
      <c r="AV332" s="24"/>
      <c r="AW332" s="24"/>
      <c r="AX332" s="24"/>
      <c r="AY332" s="24"/>
      <c r="AZ332" s="24"/>
    </row>
    <row r="333" spans="1:52" s="23" customFormat="1" x14ac:dyDescent="0.5"/>
  </sheetData>
  <phoneticPr fontId="42"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DD9EE-A1CC-4182-9931-B8C2DEE0F12E}">
  <sheetPr>
    <tabColor theme="4"/>
  </sheetPr>
  <dimension ref="A1:BA35"/>
  <sheetViews>
    <sheetView showGridLines="0" zoomScale="62" zoomScaleNormal="62" workbookViewId="0">
      <selection activeCell="AV42" sqref="AV42"/>
    </sheetView>
  </sheetViews>
  <sheetFormatPr defaultColWidth="9.23046875" defaultRowHeight="16" x14ac:dyDescent="0.45"/>
  <cols>
    <col min="1" max="2" width="6.53515625" style="61" customWidth="1"/>
    <col min="3" max="3" width="50.3046875" style="61" customWidth="1"/>
    <col min="4" max="4" width="6.69140625" style="61" customWidth="1"/>
    <col min="5" max="5" width="16" style="61" customWidth="1"/>
    <col min="6" max="6" width="10.3046875" style="61" customWidth="1"/>
    <col min="7" max="7" width="7.53515625" style="61" customWidth="1"/>
    <col min="8" max="8" width="17.69140625" style="61" bestFit="1" customWidth="1"/>
    <col min="9" max="9" width="7.07421875" style="61" customWidth="1"/>
    <col min="10" max="10" width="17" style="61" customWidth="1"/>
    <col min="11" max="11" width="16.53515625" style="61" customWidth="1"/>
    <col min="12" max="12" width="13.765625" style="61" customWidth="1"/>
    <col min="13" max="13" width="13.23046875" style="61" customWidth="1"/>
    <col min="14" max="14" width="15.23046875" style="61" customWidth="1"/>
    <col min="15" max="15" width="12.69140625" style="61" customWidth="1"/>
    <col min="16" max="16" width="19.23046875" style="61" customWidth="1"/>
    <col min="17" max="17" width="15.69140625" style="61" customWidth="1"/>
    <col min="18" max="18" width="17.23046875" style="61" customWidth="1"/>
    <col min="19" max="19" width="15.69140625" style="61" customWidth="1"/>
    <col min="20" max="20" width="16" style="61" customWidth="1"/>
    <col min="21" max="40" width="12.4609375" style="61" bestFit="1" customWidth="1"/>
    <col min="41" max="16384" width="9.23046875" style="61"/>
  </cols>
  <sheetData>
    <row r="1" spans="1:53" s="19" customFormat="1" ht="35.25" customHeight="1" x14ac:dyDescent="0.5">
      <c r="A1" s="15"/>
      <c r="B1" s="142" t="s">
        <v>0</v>
      </c>
      <c r="C1" s="16"/>
      <c r="D1" s="16"/>
      <c r="E1" s="16"/>
      <c r="F1" s="16"/>
      <c r="G1" s="16"/>
      <c r="H1" s="16"/>
      <c r="I1" s="16"/>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row>
    <row r="2" spans="1:53" s="19" customFormat="1" ht="26.25" customHeight="1" x14ac:dyDescent="0.5">
      <c r="A2" s="20"/>
      <c r="B2" s="21" t="s">
        <v>103</v>
      </c>
      <c r="C2" s="21"/>
      <c r="D2" s="21"/>
      <c r="E2" s="21"/>
      <c r="F2" s="21"/>
      <c r="G2" s="21"/>
      <c r="H2" s="21"/>
      <c r="I2" s="21"/>
      <c r="J2" s="20"/>
      <c r="K2" s="20"/>
      <c r="L2" s="20"/>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row>
    <row r="8" spans="1:53" s="19" customFormat="1" ht="31.5" x14ac:dyDescent="0.85">
      <c r="A8" s="22"/>
      <c r="B8" s="197" t="s">
        <v>93</v>
      </c>
      <c r="C8" s="197"/>
      <c r="D8" s="197"/>
      <c r="E8" s="197" t="s">
        <v>104</v>
      </c>
      <c r="F8" s="197" t="s">
        <v>105</v>
      </c>
      <c r="G8" s="197"/>
      <c r="H8" s="197" t="s">
        <v>77</v>
      </c>
      <c r="I8" s="194"/>
      <c r="J8" s="197" t="s">
        <v>106</v>
      </c>
      <c r="K8" s="197" t="s">
        <v>107</v>
      </c>
      <c r="L8" s="197" t="s">
        <v>108</v>
      </c>
      <c r="M8" s="197" t="s">
        <v>109</v>
      </c>
      <c r="N8" s="197" t="s">
        <v>110</v>
      </c>
      <c r="O8" s="197" t="s">
        <v>111</v>
      </c>
      <c r="P8" s="197" t="s">
        <v>112</v>
      </c>
      <c r="Q8" s="197" t="s">
        <v>113</v>
      </c>
      <c r="R8" s="197" t="s">
        <v>114</v>
      </c>
      <c r="S8" s="197" t="s">
        <v>115</v>
      </c>
      <c r="T8" s="197" t="s">
        <v>116</v>
      </c>
      <c r="U8" s="197" t="s">
        <v>117</v>
      </c>
      <c r="V8" s="197" t="s">
        <v>118</v>
      </c>
      <c r="W8" s="197" t="s">
        <v>119</v>
      </c>
      <c r="X8" s="197" t="s">
        <v>120</v>
      </c>
      <c r="Y8" s="197" t="s">
        <v>121</v>
      </c>
      <c r="Z8" s="197" t="s">
        <v>122</v>
      </c>
      <c r="AA8" s="197" t="s">
        <v>123</v>
      </c>
      <c r="AB8" s="197" t="s">
        <v>124</v>
      </c>
      <c r="AC8" s="197" t="s">
        <v>125</v>
      </c>
      <c r="AD8" s="197" t="s">
        <v>126</v>
      </c>
      <c r="AE8" s="197" t="s">
        <v>127</v>
      </c>
      <c r="AF8" s="197" t="s">
        <v>128</v>
      </c>
      <c r="AG8" s="197" t="s">
        <v>129</v>
      </c>
      <c r="AH8" s="197" t="s">
        <v>130</v>
      </c>
      <c r="AI8" s="197" t="s">
        <v>131</v>
      </c>
      <c r="AJ8" s="197" t="s">
        <v>132</v>
      </c>
      <c r="AK8" s="197" t="s">
        <v>133</v>
      </c>
      <c r="AL8" s="197" t="s">
        <v>134</v>
      </c>
      <c r="AM8" s="197" t="s">
        <v>135</v>
      </c>
      <c r="AN8" s="197" t="s">
        <v>136</v>
      </c>
      <c r="AO8" s="199"/>
      <c r="AP8" s="200"/>
      <c r="AQ8" s="200"/>
      <c r="AR8" s="200"/>
      <c r="AS8" s="200"/>
      <c r="AT8" s="200"/>
      <c r="AU8" s="200"/>
      <c r="AV8" s="200"/>
      <c r="AW8" s="200"/>
      <c r="AX8" s="200"/>
      <c r="AY8" s="200"/>
      <c r="AZ8" s="200"/>
      <c r="BA8" s="204"/>
    </row>
    <row r="9" spans="1:53" s="83" customFormat="1" ht="18" x14ac:dyDescent="0.5">
      <c r="A9" s="61"/>
      <c r="B9" s="61"/>
      <c r="J9" s="83">
        <v>0</v>
      </c>
      <c r="K9" s="83">
        <f>J9+1</f>
        <v>1</v>
      </c>
      <c r="L9" s="83">
        <f t="shared" ref="L9:AN9" si="0">K9+1</f>
        <v>2</v>
      </c>
      <c r="M9" s="83">
        <f t="shared" si="0"/>
        <v>3</v>
      </c>
      <c r="N9" s="83">
        <f t="shared" si="0"/>
        <v>4</v>
      </c>
      <c r="O9" s="83">
        <f t="shared" si="0"/>
        <v>5</v>
      </c>
      <c r="P9" s="83">
        <f t="shared" si="0"/>
        <v>6</v>
      </c>
      <c r="Q9" s="83">
        <f t="shared" si="0"/>
        <v>7</v>
      </c>
      <c r="R9" s="83">
        <f t="shared" si="0"/>
        <v>8</v>
      </c>
      <c r="S9" s="83">
        <f t="shared" si="0"/>
        <v>9</v>
      </c>
      <c r="T9" s="83">
        <f t="shared" si="0"/>
        <v>10</v>
      </c>
      <c r="U9" s="83">
        <f t="shared" si="0"/>
        <v>11</v>
      </c>
      <c r="V9" s="83">
        <f t="shared" si="0"/>
        <v>12</v>
      </c>
      <c r="W9" s="83">
        <f t="shared" si="0"/>
        <v>13</v>
      </c>
      <c r="X9" s="83">
        <f t="shared" si="0"/>
        <v>14</v>
      </c>
      <c r="Y9" s="83">
        <f t="shared" si="0"/>
        <v>15</v>
      </c>
      <c r="Z9" s="83">
        <f t="shared" si="0"/>
        <v>16</v>
      </c>
      <c r="AA9" s="83">
        <f t="shared" si="0"/>
        <v>17</v>
      </c>
      <c r="AB9" s="83">
        <f t="shared" si="0"/>
        <v>18</v>
      </c>
      <c r="AC9" s="83">
        <f t="shared" si="0"/>
        <v>19</v>
      </c>
      <c r="AD9" s="83">
        <f t="shared" si="0"/>
        <v>20</v>
      </c>
      <c r="AE9" s="83">
        <f t="shared" si="0"/>
        <v>21</v>
      </c>
      <c r="AF9" s="83">
        <f t="shared" si="0"/>
        <v>22</v>
      </c>
      <c r="AG9" s="83">
        <f t="shared" si="0"/>
        <v>23</v>
      </c>
      <c r="AH9" s="83">
        <f t="shared" si="0"/>
        <v>24</v>
      </c>
      <c r="AI9" s="83">
        <f t="shared" si="0"/>
        <v>25</v>
      </c>
      <c r="AJ9" s="83">
        <f t="shared" si="0"/>
        <v>26</v>
      </c>
      <c r="AK9" s="83">
        <f t="shared" si="0"/>
        <v>27</v>
      </c>
      <c r="AL9" s="83">
        <f t="shared" si="0"/>
        <v>28</v>
      </c>
      <c r="AM9" s="83">
        <f t="shared" si="0"/>
        <v>29</v>
      </c>
      <c r="AN9" s="83">
        <f t="shared" si="0"/>
        <v>30</v>
      </c>
    </row>
    <row r="11" spans="1:53" s="62" customFormat="1" ht="22" x14ac:dyDescent="0.6">
      <c r="B11" s="62" t="s">
        <v>137</v>
      </c>
    </row>
    <row r="12" spans="1:53" s="62" customFormat="1" ht="22" x14ac:dyDescent="0.6"/>
    <row r="13" spans="1:53" s="19" customFormat="1" ht="18" x14ac:dyDescent="0.5">
      <c r="C13" s="19" t="str" cm="1">
        <f t="array" ref="C13:C15">assetnames</f>
        <v>Non-bulk water asset 1</v>
      </c>
      <c r="E13" s="154">
        <f>INDEX(leadtimes,MATCH($C13,assetnames,0),1)</f>
        <v>0</v>
      </c>
      <c r="F13" s="154">
        <f>INDEX(assetlives,MATCH($C13,assetnames,0),1)</f>
        <v>0</v>
      </c>
      <c r="H13" s="155" t="str">
        <f>baseyear</f>
        <v>FY$24</v>
      </c>
      <c r="J13" s="156">
        <f>INDEX(baselinecapex,MATCH($C13,assetnames,0),MATCH(J$8,tplus,0))*(1+costsensitivity)</f>
        <v>0</v>
      </c>
      <c r="K13" s="156">
        <f t="shared" ref="K13:S15" si="1">INDEX(baselinecapex,MATCH($C13,assetnames,0),MATCH(K$8,tplus,0))*(1+costsensitivity)</f>
        <v>0</v>
      </c>
      <c r="L13" s="156">
        <f t="shared" si="1"/>
        <v>0</v>
      </c>
      <c r="M13" s="156">
        <f t="shared" si="1"/>
        <v>0</v>
      </c>
      <c r="N13" s="156">
        <f t="shared" si="1"/>
        <v>0</v>
      </c>
      <c r="O13" s="156">
        <f t="shared" si="1"/>
        <v>0</v>
      </c>
      <c r="P13" s="156">
        <f t="shared" si="1"/>
        <v>0</v>
      </c>
      <c r="Q13" s="156">
        <f t="shared" si="1"/>
        <v>0</v>
      </c>
      <c r="R13" s="156">
        <f t="shared" si="1"/>
        <v>0</v>
      </c>
      <c r="S13" s="156">
        <f t="shared" si="1"/>
        <v>0</v>
      </c>
      <c r="T13" s="156">
        <f t="shared" ref="T13:AC15" si="2">INDEX(baselinecapex,MATCH($C13,assetnames,0),MATCH(T$8,tplus,0))*(1+costsensitivity)</f>
        <v>0</v>
      </c>
      <c r="U13" s="156">
        <f t="shared" si="2"/>
        <v>0</v>
      </c>
      <c r="V13" s="156">
        <f t="shared" si="2"/>
        <v>0</v>
      </c>
      <c r="W13" s="156">
        <f t="shared" si="2"/>
        <v>0</v>
      </c>
      <c r="X13" s="156">
        <f t="shared" si="2"/>
        <v>0</v>
      </c>
      <c r="Y13" s="156">
        <f t="shared" si="2"/>
        <v>0</v>
      </c>
      <c r="Z13" s="156">
        <f t="shared" si="2"/>
        <v>0</v>
      </c>
      <c r="AA13" s="156">
        <f t="shared" si="2"/>
        <v>0</v>
      </c>
      <c r="AB13" s="156">
        <f t="shared" si="2"/>
        <v>0</v>
      </c>
      <c r="AC13" s="156">
        <f t="shared" si="2"/>
        <v>0</v>
      </c>
      <c r="AD13" s="156">
        <f t="shared" ref="AD13:AN15" si="3">INDEX(baselinecapex,MATCH($C13,assetnames,0),MATCH(AD$8,tplus,0))*(1+costsensitivity)</f>
        <v>0</v>
      </c>
      <c r="AE13" s="156">
        <f t="shared" si="3"/>
        <v>0</v>
      </c>
      <c r="AF13" s="156">
        <f t="shared" si="3"/>
        <v>0</v>
      </c>
      <c r="AG13" s="156">
        <f t="shared" si="3"/>
        <v>0</v>
      </c>
      <c r="AH13" s="156">
        <f t="shared" si="3"/>
        <v>0</v>
      </c>
      <c r="AI13" s="156">
        <f t="shared" si="3"/>
        <v>0</v>
      </c>
      <c r="AJ13" s="156">
        <f t="shared" si="3"/>
        <v>0</v>
      </c>
      <c r="AK13" s="156">
        <f t="shared" si="3"/>
        <v>0</v>
      </c>
      <c r="AL13" s="156">
        <f t="shared" si="3"/>
        <v>0</v>
      </c>
      <c r="AM13" s="156">
        <f t="shared" si="3"/>
        <v>0</v>
      </c>
      <c r="AN13" s="156">
        <f t="shared" si="3"/>
        <v>0</v>
      </c>
    </row>
    <row r="14" spans="1:53" s="19" customFormat="1" ht="18" x14ac:dyDescent="0.5">
      <c r="C14" s="19" t="str">
        <v>Non-bulk water asset 2</v>
      </c>
      <c r="E14" s="154">
        <f>INDEX(leadtimes,MATCH($C14,assetnames,0),1)</f>
        <v>0</v>
      </c>
      <c r="F14" s="154">
        <f>INDEX(assetlives,MATCH($C14,assetnames,0),1)</f>
        <v>0</v>
      </c>
      <c r="H14" s="155" t="str">
        <f>baseyear</f>
        <v>FY$24</v>
      </c>
      <c r="J14" s="156">
        <f>INDEX(baselinecapex,MATCH($C14,assetnames,0),MATCH(J$8,tplus,0))*(1+costsensitivity)</f>
        <v>0</v>
      </c>
      <c r="K14" s="156">
        <f t="shared" si="1"/>
        <v>0</v>
      </c>
      <c r="L14" s="156">
        <f t="shared" si="1"/>
        <v>0</v>
      </c>
      <c r="M14" s="156">
        <f t="shared" si="1"/>
        <v>0</v>
      </c>
      <c r="N14" s="156">
        <f t="shared" si="1"/>
        <v>0</v>
      </c>
      <c r="O14" s="156">
        <f t="shared" si="1"/>
        <v>0</v>
      </c>
      <c r="P14" s="156">
        <f t="shared" si="1"/>
        <v>0</v>
      </c>
      <c r="Q14" s="156">
        <f t="shared" si="1"/>
        <v>0</v>
      </c>
      <c r="R14" s="156">
        <f t="shared" si="1"/>
        <v>0</v>
      </c>
      <c r="S14" s="156">
        <f t="shared" si="1"/>
        <v>0</v>
      </c>
      <c r="T14" s="156">
        <f t="shared" si="2"/>
        <v>0</v>
      </c>
      <c r="U14" s="156">
        <f t="shared" si="2"/>
        <v>0</v>
      </c>
      <c r="V14" s="156">
        <f t="shared" si="2"/>
        <v>0</v>
      </c>
      <c r="W14" s="156">
        <f t="shared" si="2"/>
        <v>0</v>
      </c>
      <c r="X14" s="156">
        <f t="shared" si="2"/>
        <v>0</v>
      </c>
      <c r="Y14" s="156">
        <f t="shared" si="2"/>
        <v>0</v>
      </c>
      <c r="Z14" s="156">
        <f t="shared" si="2"/>
        <v>0</v>
      </c>
      <c r="AA14" s="156">
        <f t="shared" si="2"/>
        <v>0</v>
      </c>
      <c r="AB14" s="156">
        <f t="shared" si="2"/>
        <v>0</v>
      </c>
      <c r="AC14" s="156">
        <f t="shared" si="2"/>
        <v>0</v>
      </c>
      <c r="AD14" s="156">
        <f t="shared" si="3"/>
        <v>0</v>
      </c>
      <c r="AE14" s="156">
        <f t="shared" si="3"/>
        <v>0</v>
      </c>
      <c r="AF14" s="156">
        <f t="shared" si="3"/>
        <v>0</v>
      </c>
      <c r="AG14" s="156">
        <f t="shared" si="3"/>
        <v>0</v>
      </c>
      <c r="AH14" s="156">
        <f t="shared" si="3"/>
        <v>0</v>
      </c>
      <c r="AI14" s="156">
        <f t="shared" si="3"/>
        <v>0</v>
      </c>
      <c r="AJ14" s="156">
        <f t="shared" si="3"/>
        <v>0</v>
      </c>
      <c r="AK14" s="156">
        <f t="shared" si="3"/>
        <v>0</v>
      </c>
      <c r="AL14" s="156">
        <f t="shared" si="3"/>
        <v>0</v>
      </c>
      <c r="AM14" s="156">
        <f t="shared" si="3"/>
        <v>0</v>
      </c>
      <c r="AN14" s="156">
        <f t="shared" si="3"/>
        <v>0</v>
      </c>
    </row>
    <row r="15" spans="1:53" s="19" customFormat="1" ht="18" x14ac:dyDescent="0.5">
      <c r="C15" s="19" t="str">
        <v>Non-bulk water asset 3</v>
      </c>
      <c r="E15" s="154">
        <f>INDEX(leadtimes,MATCH($C15,assetnames,0),1)</f>
        <v>0</v>
      </c>
      <c r="F15" s="154">
        <f>INDEX(assetlives,MATCH($C15,assetnames,0),1)</f>
        <v>0</v>
      </c>
      <c r="H15" s="155" t="str">
        <f>baseyear</f>
        <v>FY$24</v>
      </c>
      <c r="J15" s="156">
        <f>INDEX(baselinecapex,MATCH($C15,assetnames,0),MATCH(J$8,tplus,0))*(1+costsensitivity)</f>
        <v>0</v>
      </c>
      <c r="K15" s="156">
        <f t="shared" si="1"/>
        <v>0</v>
      </c>
      <c r="L15" s="156">
        <f t="shared" si="1"/>
        <v>0</v>
      </c>
      <c r="M15" s="156">
        <f t="shared" si="1"/>
        <v>0</v>
      </c>
      <c r="N15" s="156">
        <f t="shared" si="1"/>
        <v>0</v>
      </c>
      <c r="O15" s="156">
        <f t="shared" si="1"/>
        <v>0</v>
      </c>
      <c r="P15" s="156">
        <f t="shared" si="1"/>
        <v>0</v>
      </c>
      <c r="Q15" s="156">
        <f t="shared" si="1"/>
        <v>0</v>
      </c>
      <c r="R15" s="156">
        <f t="shared" si="1"/>
        <v>0</v>
      </c>
      <c r="S15" s="156">
        <f t="shared" si="1"/>
        <v>0</v>
      </c>
      <c r="T15" s="156">
        <f t="shared" si="2"/>
        <v>0</v>
      </c>
      <c r="U15" s="156">
        <f t="shared" si="2"/>
        <v>0</v>
      </c>
      <c r="V15" s="156">
        <f t="shared" si="2"/>
        <v>0</v>
      </c>
      <c r="W15" s="156">
        <f t="shared" si="2"/>
        <v>0</v>
      </c>
      <c r="X15" s="156">
        <f t="shared" si="2"/>
        <v>0</v>
      </c>
      <c r="Y15" s="156">
        <f t="shared" si="2"/>
        <v>0</v>
      </c>
      <c r="Z15" s="156">
        <f t="shared" si="2"/>
        <v>0</v>
      </c>
      <c r="AA15" s="156">
        <f t="shared" si="2"/>
        <v>0</v>
      </c>
      <c r="AB15" s="156">
        <f t="shared" si="2"/>
        <v>0</v>
      </c>
      <c r="AC15" s="156">
        <f t="shared" si="2"/>
        <v>0</v>
      </c>
      <c r="AD15" s="156">
        <f t="shared" si="3"/>
        <v>0</v>
      </c>
      <c r="AE15" s="156">
        <f t="shared" si="3"/>
        <v>0</v>
      </c>
      <c r="AF15" s="156">
        <f t="shared" si="3"/>
        <v>0</v>
      </c>
      <c r="AG15" s="156">
        <f t="shared" si="3"/>
        <v>0</v>
      </c>
      <c r="AH15" s="156">
        <f t="shared" si="3"/>
        <v>0</v>
      </c>
      <c r="AI15" s="156">
        <f t="shared" si="3"/>
        <v>0</v>
      </c>
      <c r="AJ15" s="156">
        <f t="shared" si="3"/>
        <v>0</v>
      </c>
      <c r="AK15" s="156">
        <f t="shared" si="3"/>
        <v>0</v>
      </c>
      <c r="AL15" s="156">
        <f t="shared" si="3"/>
        <v>0</v>
      </c>
      <c r="AM15" s="156">
        <f t="shared" si="3"/>
        <v>0</v>
      </c>
      <c r="AN15" s="156">
        <f t="shared" si="3"/>
        <v>0</v>
      </c>
    </row>
    <row r="16" spans="1:53" s="19" customFormat="1" ht="18" x14ac:dyDescent="0.5">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4"/>
      <c r="AM16" s="84"/>
      <c r="AN16" s="84"/>
    </row>
    <row r="17" spans="1:52" s="62" customFormat="1" ht="22" x14ac:dyDescent="0.6">
      <c r="B17" s="62" t="s">
        <v>138</v>
      </c>
    </row>
    <row r="18" spans="1:52" s="62" customFormat="1" ht="22" x14ac:dyDescent="0.6"/>
    <row r="19" spans="1:52" s="19" customFormat="1" ht="18" x14ac:dyDescent="0.5">
      <c r="C19" s="19" t="str" cm="1">
        <f t="array" ref="C19:C21">assetnames</f>
        <v>Non-bulk water asset 1</v>
      </c>
      <c r="H19" s="155" t="str">
        <f>baseyear</f>
        <v>FY$24</v>
      </c>
      <c r="J19" s="156">
        <f t="shared" ref="J19:AN19" si="4">IFERROR(PMT(discountrate,$E13+$F13-J$9,-J13,0,1), 0)</f>
        <v>0</v>
      </c>
      <c r="K19" s="156">
        <f t="shared" si="4"/>
        <v>0</v>
      </c>
      <c r="L19" s="156">
        <f t="shared" si="4"/>
        <v>0</v>
      </c>
      <c r="M19" s="156">
        <f t="shared" si="4"/>
        <v>0</v>
      </c>
      <c r="N19" s="156">
        <f t="shared" si="4"/>
        <v>0</v>
      </c>
      <c r="O19" s="156">
        <f t="shared" si="4"/>
        <v>0</v>
      </c>
      <c r="P19" s="156">
        <f t="shared" si="4"/>
        <v>0</v>
      </c>
      <c r="Q19" s="156">
        <f t="shared" si="4"/>
        <v>0</v>
      </c>
      <c r="R19" s="156">
        <f t="shared" si="4"/>
        <v>0</v>
      </c>
      <c r="S19" s="156">
        <f t="shared" si="4"/>
        <v>0</v>
      </c>
      <c r="T19" s="156">
        <f t="shared" si="4"/>
        <v>0</v>
      </c>
      <c r="U19" s="156">
        <f t="shared" si="4"/>
        <v>0</v>
      </c>
      <c r="V19" s="156">
        <f>IFERROR(PMT(discountrate,$E13+$F13-V$9,-V13,0,1), 0)</f>
        <v>0</v>
      </c>
      <c r="W19" s="156">
        <f t="shared" si="4"/>
        <v>0</v>
      </c>
      <c r="X19" s="156">
        <f t="shared" si="4"/>
        <v>0</v>
      </c>
      <c r="Y19" s="156">
        <f t="shared" si="4"/>
        <v>0</v>
      </c>
      <c r="Z19" s="156">
        <f t="shared" si="4"/>
        <v>0</v>
      </c>
      <c r="AA19" s="156">
        <f t="shared" si="4"/>
        <v>0</v>
      </c>
      <c r="AB19" s="156">
        <f t="shared" si="4"/>
        <v>0</v>
      </c>
      <c r="AC19" s="156">
        <f t="shared" si="4"/>
        <v>0</v>
      </c>
      <c r="AD19" s="156">
        <f t="shared" si="4"/>
        <v>0</v>
      </c>
      <c r="AE19" s="156">
        <f t="shared" si="4"/>
        <v>0</v>
      </c>
      <c r="AF19" s="156">
        <f t="shared" si="4"/>
        <v>0</v>
      </c>
      <c r="AG19" s="156">
        <f t="shared" si="4"/>
        <v>0</v>
      </c>
      <c r="AH19" s="156">
        <f t="shared" si="4"/>
        <v>0</v>
      </c>
      <c r="AI19" s="156">
        <f t="shared" si="4"/>
        <v>0</v>
      </c>
      <c r="AJ19" s="156">
        <f t="shared" si="4"/>
        <v>0</v>
      </c>
      <c r="AK19" s="156">
        <f t="shared" si="4"/>
        <v>0</v>
      </c>
      <c r="AL19" s="156">
        <f t="shared" si="4"/>
        <v>0</v>
      </c>
      <c r="AM19" s="156">
        <f t="shared" si="4"/>
        <v>0</v>
      </c>
      <c r="AN19" s="156">
        <f t="shared" si="4"/>
        <v>0</v>
      </c>
    </row>
    <row r="20" spans="1:52" s="19" customFormat="1" ht="18" x14ac:dyDescent="0.5">
      <c r="C20" s="19" t="str">
        <v>Non-bulk water asset 2</v>
      </c>
      <c r="H20" s="155" t="str">
        <f>baseyear</f>
        <v>FY$24</v>
      </c>
      <c r="J20" s="156">
        <f t="shared" ref="J20:AN20" si="5">IFERROR(PMT(discountrate,$E14+$F14-J$9,-J14,0,1), 0)</f>
        <v>0</v>
      </c>
      <c r="K20" s="156">
        <f t="shared" si="5"/>
        <v>0</v>
      </c>
      <c r="L20" s="156">
        <f t="shared" si="5"/>
        <v>0</v>
      </c>
      <c r="M20" s="156">
        <f t="shared" si="5"/>
        <v>0</v>
      </c>
      <c r="N20" s="156">
        <f t="shared" si="5"/>
        <v>0</v>
      </c>
      <c r="O20" s="156">
        <f t="shared" si="5"/>
        <v>0</v>
      </c>
      <c r="P20" s="156">
        <f t="shared" si="5"/>
        <v>0</v>
      </c>
      <c r="Q20" s="156">
        <f t="shared" si="5"/>
        <v>0</v>
      </c>
      <c r="R20" s="156">
        <f t="shared" si="5"/>
        <v>0</v>
      </c>
      <c r="S20" s="156">
        <f t="shared" si="5"/>
        <v>0</v>
      </c>
      <c r="T20" s="156">
        <f t="shared" si="5"/>
        <v>0</v>
      </c>
      <c r="U20" s="156">
        <f t="shared" si="5"/>
        <v>0</v>
      </c>
      <c r="V20" s="156">
        <f>IFERROR(PMT(discountrate,$E14+$F14-V$9,-V14,0,1), 0)</f>
        <v>0</v>
      </c>
      <c r="W20" s="156">
        <f t="shared" si="5"/>
        <v>0</v>
      </c>
      <c r="X20" s="156">
        <f t="shared" si="5"/>
        <v>0</v>
      </c>
      <c r="Y20" s="156">
        <f t="shared" si="5"/>
        <v>0</v>
      </c>
      <c r="Z20" s="156">
        <f t="shared" si="5"/>
        <v>0</v>
      </c>
      <c r="AA20" s="156">
        <f t="shared" si="5"/>
        <v>0</v>
      </c>
      <c r="AB20" s="156">
        <f t="shared" si="5"/>
        <v>0</v>
      </c>
      <c r="AC20" s="156">
        <f t="shared" si="5"/>
        <v>0</v>
      </c>
      <c r="AD20" s="156">
        <f t="shared" si="5"/>
        <v>0</v>
      </c>
      <c r="AE20" s="156">
        <f t="shared" si="5"/>
        <v>0</v>
      </c>
      <c r="AF20" s="156">
        <f t="shared" si="5"/>
        <v>0</v>
      </c>
      <c r="AG20" s="156">
        <f t="shared" si="5"/>
        <v>0</v>
      </c>
      <c r="AH20" s="156">
        <f t="shared" si="5"/>
        <v>0</v>
      </c>
      <c r="AI20" s="156">
        <f t="shared" si="5"/>
        <v>0</v>
      </c>
      <c r="AJ20" s="156">
        <f t="shared" si="5"/>
        <v>0</v>
      </c>
      <c r="AK20" s="156">
        <f t="shared" si="5"/>
        <v>0</v>
      </c>
      <c r="AL20" s="156">
        <f t="shared" si="5"/>
        <v>0</v>
      </c>
      <c r="AM20" s="156">
        <f t="shared" si="5"/>
        <v>0</v>
      </c>
      <c r="AN20" s="156">
        <f t="shared" si="5"/>
        <v>0</v>
      </c>
    </row>
    <row r="21" spans="1:52" s="19" customFormat="1" ht="18" x14ac:dyDescent="0.5">
      <c r="C21" s="19" t="str">
        <v>Non-bulk water asset 3</v>
      </c>
      <c r="H21" s="155" t="str">
        <f>baseyear</f>
        <v>FY$24</v>
      </c>
      <c r="J21" s="156">
        <f t="shared" ref="J21:AN21" si="6">IFERROR(PMT(discountrate,$E15+$F15-J$9,-J15,0,1), 0)</f>
        <v>0</v>
      </c>
      <c r="K21" s="156">
        <f t="shared" si="6"/>
        <v>0</v>
      </c>
      <c r="L21" s="156">
        <f t="shared" si="6"/>
        <v>0</v>
      </c>
      <c r="M21" s="156">
        <f t="shared" si="6"/>
        <v>0</v>
      </c>
      <c r="N21" s="156">
        <f t="shared" si="6"/>
        <v>0</v>
      </c>
      <c r="O21" s="156">
        <f t="shared" si="6"/>
        <v>0</v>
      </c>
      <c r="P21" s="156">
        <f t="shared" si="6"/>
        <v>0</v>
      </c>
      <c r="Q21" s="156">
        <f t="shared" si="6"/>
        <v>0</v>
      </c>
      <c r="R21" s="156">
        <f t="shared" si="6"/>
        <v>0</v>
      </c>
      <c r="S21" s="156">
        <f t="shared" si="6"/>
        <v>0</v>
      </c>
      <c r="T21" s="156">
        <f t="shared" si="6"/>
        <v>0</v>
      </c>
      <c r="U21" s="156">
        <f t="shared" si="6"/>
        <v>0</v>
      </c>
      <c r="V21" s="156">
        <f t="shared" si="6"/>
        <v>0</v>
      </c>
      <c r="W21" s="156">
        <f t="shared" si="6"/>
        <v>0</v>
      </c>
      <c r="X21" s="156">
        <f t="shared" si="6"/>
        <v>0</v>
      </c>
      <c r="Y21" s="156">
        <f t="shared" si="6"/>
        <v>0</v>
      </c>
      <c r="Z21" s="156">
        <f t="shared" si="6"/>
        <v>0</v>
      </c>
      <c r="AA21" s="156">
        <f t="shared" si="6"/>
        <v>0</v>
      </c>
      <c r="AB21" s="156">
        <f t="shared" si="6"/>
        <v>0</v>
      </c>
      <c r="AC21" s="156">
        <f t="shared" si="6"/>
        <v>0</v>
      </c>
      <c r="AD21" s="156">
        <f t="shared" si="6"/>
        <v>0</v>
      </c>
      <c r="AE21" s="156">
        <f t="shared" si="6"/>
        <v>0</v>
      </c>
      <c r="AF21" s="156">
        <f t="shared" si="6"/>
        <v>0</v>
      </c>
      <c r="AG21" s="156">
        <f t="shared" si="6"/>
        <v>0</v>
      </c>
      <c r="AH21" s="156">
        <f t="shared" si="6"/>
        <v>0</v>
      </c>
      <c r="AI21" s="156">
        <f t="shared" si="6"/>
        <v>0</v>
      </c>
      <c r="AJ21" s="156">
        <f t="shared" si="6"/>
        <v>0</v>
      </c>
      <c r="AK21" s="156">
        <f t="shared" si="6"/>
        <v>0</v>
      </c>
      <c r="AL21" s="156">
        <f t="shared" si="6"/>
        <v>0</v>
      </c>
      <c r="AM21" s="156">
        <f t="shared" si="6"/>
        <v>0</v>
      </c>
      <c r="AN21" s="156">
        <f t="shared" si="6"/>
        <v>0</v>
      </c>
    </row>
    <row r="22" spans="1:52" s="19" customFormat="1" ht="18" x14ac:dyDescent="0.5">
      <c r="J22" s="85"/>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4"/>
      <c r="AK22" s="84"/>
      <c r="AL22" s="84"/>
      <c r="AM22" s="84"/>
      <c r="AN22" s="84"/>
    </row>
    <row r="23" spans="1:52" s="62" customFormat="1" ht="22" x14ac:dyDescent="0.6">
      <c r="B23" s="62" t="s">
        <v>138</v>
      </c>
    </row>
    <row r="24" spans="1:52" s="62" customFormat="1" ht="22" x14ac:dyDescent="0.6"/>
    <row r="25" spans="1:52" s="19" customFormat="1" ht="18" x14ac:dyDescent="0.5">
      <c r="C25" s="19" t="str" cm="1">
        <f t="array" ref="C25:C27">assetnames</f>
        <v>Non-bulk water asset 1</v>
      </c>
      <c r="G25" s="46" t="s">
        <v>139</v>
      </c>
      <c r="H25" s="155" t="str">
        <f>baseyear</f>
        <v>FY$24</v>
      </c>
      <c r="J25" s="156">
        <f>IF(J$9&lt;$E13+$F13,SUM($J19:J19),0)</f>
        <v>0</v>
      </c>
      <c r="K25" s="156">
        <f>IF(K$9&lt;$E13+$F13,SUM($J19:K19),0)</f>
        <v>0</v>
      </c>
      <c r="L25" s="156">
        <f>IF(L$9&lt;$E13+$F13,SUM($J19:L19),0)</f>
        <v>0</v>
      </c>
      <c r="M25" s="156">
        <f>IF(M$9&lt;$E13+$F13,SUM($J19:M19),0)</f>
        <v>0</v>
      </c>
      <c r="N25" s="156">
        <f>IF(N$9&lt;$E13+$F13,SUM($J19:N19),0)</f>
        <v>0</v>
      </c>
      <c r="O25" s="156">
        <f>IF(O$9&lt;$E13+$F13,SUM($J19:O19),0)</f>
        <v>0</v>
      </c>
      <c r="P25" s="156">
        <f>IF(P$9&lt;$E13+$F13,SUM($J19:P19),0)</f>
        <v>0</v>
      </c>
      <c r="Q25" s="156">
        <f>IF(Q$9&lt;$E13+$F13,SUM($J19:Q19),0)</f>
        <v>0</v>
      </c>
      <c r="R25" s="156">
        <f>IF(R$9&lt;$E13+$F13,SUM($J19:R19),0)</f>
        <v>0</v>
      </c>
      <c r="S25" s="156">
        <f>IF(S$9&lt;$E13+$F13,SUM($J19:S19),0)</f>
        <v>0</v>
      </c>
      <c r="T25" s="156">
        <f>IF(T$9&lt;$E13+$F13,SUM($J19:T19),0)</f>
        <v>0</v>
      </c>
      <c r="U25" s="156">
        <f>IF(U$9&lt;$E13+$F13,SUM($J19:U19),0)</f>
        <v>0</v>
      </c>
      <c r="V25" s="156">
        <f>IF(V$9&lt;$E13+$F13,SUM($J19:V19),0)</f>
        <v>0</v>
      </c>
      <c r="W25" s="156">
        <f>IF(W$9&lt;$E13+$F13,SUM($J19:W19),0)</f>
        <v>0</v>
      </c>
      <c r="X25" s="156">
        <f>IF(X$9&lt;$E13+$F13,SUM($J19:X19),0)</f>
        <v>0</v>
      </c>
      <c r="Y25" s="156">
        <f>IF(Y$9&lt;$E13+$F13,SUM($J19:Y19),0)</f>
        <v>0</v>
      </c>
      <c r="Z25" s="156">
        <f>IF(Z$9&lt;$E13+$F13,SUM($J19:Z19),0)</f>
        <v>0</v>
      </c>
      <c r="AA25" s="156">
        <f>IF(AA$9&lt;$E13+$F13,SUM($J19:AA19),0)</f>
        <v>0</v>
      </c>
      <c r="AB25" s="156">
        <f>IF(AB$9&lt;$E13+$F13,SUM($J19:AB19),0)</f>
        <v>0</v>
      </c>
      <c r="AC25" s="156">
        <f>IF(AC$9&lt;$E13+$F13,SUM($J19:AC19),0)</f>
        <v>0</v>
      </c>
      <c r="AD25" s="156">
        <f>IF(AD$9&lt;$E13+$F13,SUM($J19:AD19),0)</f>
        <v>0</v>
      </c>
      <c r="AE25" s="156">
        <f>IF(AE$9&lt;$E13+$F13,SUM($J19:AE19),0)</f>
        <v>0</v>
      </c>
      <c r="AF25" s="156">
        <f>IF(AF$9&lt;$E13+$F13,SUM($J19:AF19),0)</f>
        <v>0</v>
      </c>
      <c r="AG25" s="156">
        <f>IF(AG$9&lt;$E13+$F13,SUM($J19:AG19),0)</f>
        <v>0</v>
      </c>
      <c r="AH25" s="156">
        <f>IF(AH$9&lt;$E13+$F13,SUM($J19:AH19),0)</f>
        <v>0</v>
      </c>
      <c r="AI25" s="156">
        <f>IF(AI$9&lt;$E13+$F13,SUM($J19:AI19),0)</f>
        <v>0</v>
      </c>
      <c r="AJ25" s="156">
        <f>IF(AJ$9&lt;$E13+$F13,SUM($J19:AJ19),0)</f>
        <v>0</v>
      </c>
      <c r="AK25" s="156">
        <f>IF(AK$9&lt;$E13+$F13,SUM($J19:AK19),0)</f>
        <v>0</v>
      </c>
      <c r="AL25" s="156">
        <f>IF(AL$9&lt;$E13+$F13,SUM($J19:AL19),0)</f>
        <v>0</v>
      </c>
      <c r="AM25" s="156">
        <f>IF(AM$9&lt;$E13+$F13,SUM($J19:AM19),0)</f>
        <v>0</v>
      </c>
      <c r="AN25" s="156">
        <f>IF(AN$9&lt;$E13+$F13,SUM($J19:AN19),0)</f>
        <v>0</v>
      </c>
    </row>
    <row r="26" spans="1:52" s="19" customFormat="1" ht="18" x14ac:dyDescent="0.5">
      <c r="C26" s="19" t="str">
        <v>Non-bulk water asset 2</v>
      </c>
      <c r="H26" s="155" t="str">
        <f>baseyear</f>
        <v>FY$24</v>
      </c>
      <c r="J26" s="156">
        <f>IF(J$9&lt;$E14+$F14,SUM($J20:J20),0)</f>
        <v>0</v>
      </c>
      <c r="K26" s="156">
        <f>IF(K$9&lt;$E14+$F14,SUM($J20:K20),0)</f>
        <v>0</v>
      </c>
      <c r="L26" s="156">
        <f>IF(L$9&lt;$E14+$F14,SUM($J20:L20),0)</f>
        <v>0</v>
      </c>
      <c r="M26" s="156">
        <f>IF(M$9&lt;$E14+$F14,SUM($J20:M20),0)</f>
        <v>0</v>
      </c>
      <c r="N26" s="156">
        <f>IF(N$9&lt;$E14+$F14,SUM($J20:N20),0)</f>
        <v>0</v>
      </c>
      <c r="O26" s="156">
        <f>IF(O$9&lt;$E14+$F14,SUM($J20:O20),0)</f>
        <v>0</v>
      </c>
      <c r="P26" s="156">
        <f>IF(P$9&lt;$E14+$F14,SUM($J20:P20),0)</f>
        <v>0</v>
      </c>
      <c r="Q26" s="156">
        <f>IF(Q$9&lt;$E14+$F14,SUM($J20:Q20),0)</f>
        <v>0</v>
      </c>
      <c r="R26" s="156">
        <f>IF(R$9&lt;$E14+$F14,SUM($J20:R20),0)</f>
        <v>0</v>
      </c>
      <c r="S26" s="156">
        <f>IF(S$9&lt;$E14+$F14,SUM($J20:S20),0)</f>
        <v>0</v>
      </c>
      <c r="T26" s="156">
        <f>IF(T$9&lt;$E14+$F14,SUM($J20:T20),0)</f>
        <v>0</v>
      </c>
      <c r="U26" s="156">
        <f>IF(U$9&lt;$E14+$F14,SUM($J20:U20),0)</f>
        <v>0</v>
      </c>
      <c r="V26" s="156">
        <f>IF(V$9&lt;$E14+$F14,SUM($J20:V20),0)</f>
        <v>0</v>
      </c>
      <c r="W26" s="156">
        <f>IF(W$9&lt;$E14+$F14,SUM($J20:W20),0)</f>
        <v>0</v>
      </c>
      <c r="X26" s="156">
        <f>IF(X$9&lt;$E14+$F14,SUM($J20:X20),0)</f>
        <v>0</v>
      </c>
      <c r="Y26" s="156">
        <f>IF(Y$9&lt;$E14+$F14,SUM($J20:Y20),0)</f>
        <v>0</v>
      </c>
      <c r="Z26" s="156">
        <f>IF(Z$9&lt;$E14+$F14,SUM($J20:Z20),0)</f>
        <v>0</v>
      </c>
      <c r="AA26" s="156">
        <f>IF(AA$9&lt;$E14+$F14,SUM($J20:AA20),0)</f>
        <v>0</v>
      </c>
      <c r="AB26" s="156">
        <f>IF(AB$9&lt;$E14+$F14,SUM($J20:AB20),0)</f>
        <v>0</v>
      </c>
      <c r="AC26" s="156">
        <f>IF(AC$9&lt;$E14+$F14,SUM($J20:AC20),0)</f>
        <v>0</v>
      </c>
      <c r="AD26" s="156">
        <f>IF(AD$9&lt;$E14+$F14,SUM($J20:AD20),0)</f>
        <v>0</v>
      </c>
      <c r="AE26" s="156">
        <f>IF(AE$9&lt;$E14+$F14,SUM($J20:AE20),0)</f>
        <v>0</v>
      </c>
      <c r="AF26" s="156">
        <f>IF(AF$9&lt;$E14+$F14,SUM($J20:AF20),0)</f>
        <v>0</v>
      </c>
      <c r="AG26" s="156">
        <f>IF(AG$9&lt;$E14+$F14,SUM($J20:AG20),0)</f>
        <v>0</v>
      </c>
      <c r="AH26" s="156">
        <f>IF(AH$9&lt;$E14+$F14,SUM($J20:AH20),0)</f>
        <v>0</v>
      </c>
      <c r="AI26" s="156">
        <f>IF(AI$9&lt;$E14+$F14,SUM($J20:AI20),0)</f>
        <v>0</v>
      </c>
      <c r="AJ26" s="156">
        <f>IF(AJ$9&lt;$E14+$F14,SUM($J20:AJ20),0)</f>
        <v>0</v>
      </c>
      <c r="AK26" s="156">
        <f>IF(AK$9&lt;$E14+$F14,SUM($J20:AK20),0)</f>
        <v>0</v>
      </c>
      <c r="AL26" s="156">
        <f>IF(AL$9&lt;$E14+$F14,SUM($J20:AL20),0)</f>
        <v>0</v>
      </c>
      <c r="AM26" s="156">
        <f>IF(AM$9&lt;$E14+$F14,SUM($J20:AM20),0)</f>
        <v>0</v>
      </c>
      <c r="AN26" s="156">
        <f>IF(AN$9&lt;$E14+$F14,SUM($J20:AN20),0)</f>
        <v>0</v>
      </c>
    </row>
    <row r="27" spans="1:52" s="19" customFormat="1" ht="18" x14ac:dyDescent="0.5">
      <c r="C27" s="19" t="str">
        <v>Non-bulk water asset 3</v>
      </c>
      <c r="H27" s="155" t="str">
        <f>baseyear</f>
        <v>FY$24</v>
      </c>
      <c r="J27" s="156">
        <f>IF(J$9&lt;$E15+$F15,SUM($J21:J21),0)</f>
        <v>0</v>
      </c>
      <c r="K27" s="156">
        <f>IF(K$9&lt;$E15+$F15,SUM($J21:K21),0)</f>
        <v>0</v>
      </c>
      <c r="L27" s="156">
        <f>IF(L$9&lt;$E15+$F15,SUM($J21:L21),0)</f>
        <v>0</v>
      </c>
      <c r="M27" s="156">
        <f>IF(M$9&lt;$E15+$F15,SUM($J21:M21),0)</f>
        <v>0</v>
      </c>
      <c r="N27" s="156">
        <f>IF(N$9&lt;$E15+$F15,SUM($J21:N21),0)</f>
        <v>0</v>
      </c>
      <c r="O27" s="156">
        <f>IF(O$9&lt;$E15+$F15,SUM($J21:O21),0)</f>
        <v>0</v>
      </c>
      <c r="P27" s="156">
        <f>IF(P$9&lt;$E15+$F15,SUM($J21:P21),0)</f>
        <v>0</v>
      </c>
      <c r="Q27" s="156">
        <f>IF(Q$9&lt;$E15+$F15,SUM($J21:Q21),0)</f>
        <v>0</v>
      </c>
      <c r="R27" s="156">
        <f>IF(R$9&lt;$E15+$F15,SUM($J21:R21),0)</f>
        <v>0</v>
      </c>
      <c r="S27" s="156">
        <f>IF(S$9&lt;$E15+$F15,SUM($J21:S21),0)</f>
        <v>0</v>
      </c>
      <c r="T27" s="156">
        <f>IF(T$9&lt;$E15+$F15,SUM($J21:T21),0)</f>
        <v>0</v>
      </c>
      <c r="U27" s="156">
        <f>IF(U$9&lt;$E15+$F15,SUM($J21:U21),0)</f>
        <v>0</v>
      </c>
      <c r="V27" s="156">
        <f>IF(V$9&lt;$E15+$F15,SUM($J21:V21),0)</f>
        <v>0</v>
      </c>
      <c r="W27" s="156">
        <f>IF(W$9&lt;$E15+$F15,SUM($J21:W21),0)</f>
        <v>0</v>
      </c>
      <c r="X27" s="156">
        <f>IF(X$9&lt;$E15+$F15,SUM($J21:X21),0)</f>
        <v>0</v>
      </c>
      <c r="Y27" s="156">
        <f>IF(Y$9&lt;$E15+$F15,SUM($J21:Y21),0)</f>
        <v>0</v>
      </c>
      <c r="Z27" s="156">
        <f>IF(Z$9&lt;$E15+$F15,SUM($J21:Z21),0)</f>
        <v>0</v>
      </c>
      <c r="AA27" s="156">
        <f>IF(AA$9&lt;$E15+$F15,SUM($J21:AA21),0)</f>
        <v>0</v>
      </c>
      <c r="AB27" s="156">
        <f>IF(AB$9&lt;$E15+$F15,SUM($J21:AB21),0)</f>
        <v>0</v>
      </c>
      <c r="AC27" s="156">
        <f>IF(AC$9&lt;$E15+$F15,SUM($J21:AC21),0)</f>
        <v>0</v>
      </c>
      <c r="AD27" s="156">
        <f>IF(AD$9&lt;$E15+$F15,SUM($J21:AD21),0)</f>
        <v>0</v>
      </c>
      <c r="AE27" s="156">
        <f>IF(AE$9&lt;$E15+$F15,SUM($J21:AE21),0)</f>
        <v>0</v>
      </c>
      <c r="AF27" s="156">
        <f>IF(AF$9&lt;$E15+$F15,SUM($J21:AF21),0)</f>
        <v>0</v>
      </c>
      <c r="AG27" s="156">
        <f>IF(AG$9&lt;$E15+$F15,SUM($J21:AG21),0)</f>
        <v>0</v>
      </c>
      <c r="AH27" s="156">
        <f>IF(AH$9&lt;$E15+$F15,SUM($J21:AH21),0)</f>
        <v>0</v>
      </c>
      <c r="AI27" s="156">
        <f>IF(AI$9&lt;$E15+$F15,SUM($J21:AI21),0)</f>
        <v>0</v>
      </c>
      <c r="AJ27" s="156">
        <f>IF(AJ$9&lt;$E15+$F15,SUM($J21:AJ21),0)</f>
        <v>0</v>
      </c>
      <c r="AK27" s="156">
        <f>IF(AK$9&lt;$E15+$F15,SUM($J21:AK21),0)</f>
        <v>0</v>
      </c>
      <c r="AL27" s="156">
        <f>IF(AL$9&lt;$E15+$F15,SUM($J21:AL21),0)</f>
        <v>0</v>
      </c>
      <c r="AM27" s="156">
        <f>IF(AM$9&lt;$E15+$F15,SUM($J21:AM21),0)</f>
        <v>0</v>
      </c>
      <c r="AN27" s="156">
        <f>IF(AN$9&lt;$E15+$F15,SUM($J21:AN21),0)</f>
        <v>0</v>
      </c>
    </row>
    <row r="28" spans="1:52" s="19" customFormat="1" ht="18" x14ac:dyDescent="0.5">
      <c r="J28" s="85"/>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row>
    <row r="29" spans="1:52" s="19" customFormat="1" ht="32" thickBot="1" x14ac:dyDescent="0.9">
      <c r="A29" s="22"/>
      <c r="B29" s="184" t="s">
        <v>140</v>
      </c>
      <c r="C29" s="184"/>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99"/>
      <c r="AP29" s="200"/>
      <c r="AQ29" s="200"/>
      <c r="AR29" s="200"/>
      <c r="AS29" s="200"/>
      <c r="AT29" s="200"/>
      <c r="AU29" s="200"/>
      <c r="AV29" s="200"/>
      <c r="AW29" s="200"/>
      <c r="AX29" s="200"/>
      <c r="AY29" s="200"/>
      <c r="AZ29" s="200"/>
    </row>
    <row r="30" spans="1:52" ht="17.25" customHeight="1" x14ac:dyDescent="0.85">
      <c r="A30" s="19"/>
      <c r="B30" s="86"/>
      <c r="C30" s="86"/>
      <c r="D30" s="86"/>
      <c r="E30" s="86"/>
      <c r="F30" s="86"/>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row>
    <row r="31" spans="1:52" s="62" customFormat="1" ht="21.75" customHeight="1" x14ac:dyDescent="0.6">
      <c r="B31" s="62" t="s">
        <v>141</v>
      </c>
      <c r="H31" s="72"/>
    </row>
    <row r="32" spans="1:52" s="62" customFormat="1" ht="22" x14ac:dyDescent="0.6">
      <c r="H32" s="72"/>
    </row>
    <row r="33" spans="3:40" ht="18" x14ac:dyDescent="0.5">
      <c r="C33" s="61" t="str" cm="1">
        <f t="array" ref="C33:C35">assetnames</f>
        <v>Non-bulk water asset 1</v>
      </c>
      <c r="G33" s="46" t="s">
        <v>142</v>
      </c>
      <c r="H33" s="155" t="str">
        <f>baseyear</f>
        <v>FY$24</v>
      </c>
      <c r="J33" s="156">
        <f>INDEX(baselineopex,MATCH($C33,assetnames,0),MATCH(J$8,tplus,0))*(1+costsensitivity)</f>
        <v>0</v>
      </c>
      <c r="K33" s="156">
        <f t="shared" ref="J33:S35" si="7">INDEX(baselineopex,MATCH($C33,assetnames,0),MATCH(K$8,tplus,0))*(1+costsensitivity)</f>
        <v>0</v>
      </c>
      <c r="L33" s="156">
        <f t="shared" si="7"/>
        <v>0</v>
      </c>
      <c r="M33" s="156">
        <f t="shared" si="7"/>
        <v>0</v>
      </c>
      <c r="N33" s="156">
        <f t="shared" si="7"/>
        <v>0</v>
      </c>
      <c r="O33" s="156">
        <f t="shared" si="7"/>
        <v>0</v>
      </c>
      <c r="P33" s="156">
        <f t="shared" si="7"/>
        <v>0</v>
      </c>
      <c r="Q33" s="156">
        <f t="shared" si="7"/>
        <v>0</v>
      </c>
      <c r="R33" s="156">
        <f t="shared" si="7"/>
        <v>0</v>
      </c>
      <c r="S33" s="156">
        <f t="shared" si="7"/>
        <v>0</v>
      </c>
      <c r="T33" s="156">
        <f t="shared" ref="T33:AC35" si="8">INDEX(baselineopex,MATCH($C33,assetnames,0),MATCH(T$8,tplus,0))*(1+costsensitivity)</f>
        <v>0</v>
      </c>
      <c r="U33" s="156">
        <f t="shared" si="8"/>
        <v>0</v>
      </c>
      <c r="V33" s="156">
        <f t="shared" si="8"/>
        <v>0</v>
      </c>
      <c r="W33" s="156">
        <f t="shared" si="8"/>
        <v>0</v>
      </c>
      <c r="X33" s="156">
        <f t="shared" si="8"/>
        <v>0</v>
      </c>
      <c r="Y33" s="156">
        <f t="shared" si="8"/>
        <v>0</v>
      </c>
      <c r="Z33" s="156">
        <f t="shared" si="8"/>
        <v>0</v>
      </c>
      <c r="AA33" s="156">
        <f t="shared" si="8"/>
        <v>0</v>
      </c>
      <c r="AB33" s="156">
        <f t="shared" si="8"/>
        <v>0</v>
      </c>
      <c r="AC33" s="156">
        <f t="shared" si="8"/>
        <v>0</v>
      </c>
      <c r="AD33" s="156">
        <f t="shared" ref="AD33:AN35" si="9">INDEX(baselineopex,MATCH($C33,assetnames,0),MATCH(AD$8,tplus,0))*(1+costsensitivity)</f>
        <v>0</v>
      </c>
      <c r="AE33" s="156">
        <f t="shared" si="9"/>
        <v>0</v>
      </c>
      <c r="AF33" s="156">
        <f t="shared" si="9"/>
        <v>0</v>
      </c>
      <c r="AG33" s="156">
        <f t="shared" si="9"/>
        <v>0</v>
      </c>
      <c r="AH33" s="156">
        <f t="shared" si="9"/>
        <v>0</v>
      </c>
      <c r="AI33" s="156">
        <f t="shared" si="9"/>
        <v>0</v>
      </c>
      <c r="AJ33" s="156">
        <f t="shared" si="9"/>
        <v>0</v>
      </c>
      <c r="AK33" s="156">
        <f t="shared" si="9"/>
        <v>0</v>
      </c>
      <c r="AL33" s="156">
        <f t="shared" si="9"/>
        <v>0</v>
      </c>
      <c r="AM33" s="156">
        <f t="shared" si="9"/>
        <v>0</v>
      </c>
      <c r="AN33" s="156">
        <f t="shared" si="9"/>
        <v>0</v>
      </c>
    </row>
    <row r="34" spans="3:40" ht="18" x14ac:dyDescent="0.5">
      <c r="C34" s="61" t="str">
        <v>Non-bulk water asset 2</v>
      </c>
      <c r="H34" s="155" t="str">
        <f>baseyear</f>
        <v>FY$24</v>
      </c>
      <c r="J34" s="156">
        <f t="shared" si="7"/>
        <v>0</v>
      </c>
      <c r="K34" s="156">
        <f t="shared" si="7"/>
        <v>0</v>
      </c>
      <c r="L34" s="156">
        <f t="shared" si="7"/>
        <v>0</v>
      </c>
      <c r="M34" s="156">
        <f t="shared" si="7"/>
        <v>0</v>
      </c>
      <c r="N34" s="156">
        <f t="shared" si="7"/>
        <v>0</v>
      </c>
      <c r="O34" s="156">
        <f t="shared" si="7"/>
        <v>0</v>
      </c>
      <c r="P34" s="156">
        <f t="shared" si="7"/>
        <v>0</v>
      </c>
      <c r="Q34" s="156">
        <f t="shared" si="7"/>
        <v>0</v>
      </c>
      <c r="R34" s="156">
        <f t="shared" si="7"/>
        <v>0</v>
      </c>
      <c r="S34" s="156">
        <f t="shared" si="7"/>
        <v>0</v>
      </c>
      <c r="T34" s="156">
        <f t="shared" si="8"/>
        <v>0</v>
      </c>
      <c r="U34" s="156">
        <f t="shared" si="8"/>
        <v>0</v>
      </c>
      <c r="V34" s="156">
        <f t="shared" si="8"/>
        <v>0</v>
      </c>
      <c r="W34" s="156">
        <f t="shared" si="8"/>
        <v>0</v>
      </c>
      <c r="X34" s="156">
        <f t="shared" si="8"/>
        <v>0</v>
      </c>
      <c r="Y34" s="156">
        <f t="shared" si="8"/>
        <v>0</v>
      </c>
      <c r="Z34" s="156">
        <f t="shared" si="8"/>
        <v>0</v>
      </c>
      <c r="AA34" s="156">
        <f t="shared" si="8"/>
        <v>0</v>
      </c>
      <c r="AB34" s="156">
        <f t="shared" si="8"/>
        <v>0</v>
      </c>
      <c r="AC34" s="156">
        <f t="shared" si="8"/>
        <v>0</v>
      </c>
      <c r="AD34" s="156">
        <f t="shared" si="9"/>
        <v>0</v>
      </c>
      <c r="AE34" s="156">
        <f t="shared" si="9"/>
        <v>0</v>
      </c>
      <c r="AF34" s="156">
        <f t="shared" si="9"/>
        <v>0</v>
      </c>
      <c r="AG34" s="156">
        <f t="shared" si="9"/>
        <v>0</v>
      </c>
      <c r="AH34" s="156">
        <f t="shared" si="9"/>
        <v>0</v>
      </c>
      <c r="AI34" s="156">
        <f t="shared" si="9"/>
        <v>0</v>
      </c>
      <c r="AJ34" s="156">
        <f t="shared" si="9"/>
        <v>0</v>
      </c>
      <c r="AK34" s="156">
        <f t="shared" si="9"/>
        <v>0</v>
      </c>
      <c r="AL34" s="156">
        <f t="shared" si="9"/>
        <v>0</v>
      </c>
      <c r="AM34" s="156">
        <f t="shared" si="9"/>
        <v>0</v>
      </c>
      <c r="AN34" s="156">
        <f t="shared" si="9"/>
        <v>0</v>
      </c>
    </row>
    <row r="35" spans="3:40" ht="18" x14ac:dyDescent="0.5">
      <c r="C35" s="61" t="str">
        <v>Non-bulk water asset 3</v>
      </c>
      <c r="H35" s="155" t="str">
        <f>baseyear</f>
        <v>FY$24</v>
      </c>
      <c r="J35" s="156">
        <f t="shared" si="7"/>
        <v>0</v>
      </c>
      <c r="K35" s="156">
        <f t="shared" si="7"/>
        <v>0</v>
      </c>
      <c r="L35" s="156">
        <f t="shared" si="7"/>
        <v>0</v>
      </c>
      <c r="M35" s="156">
        <f t="shared" si="7"/>
        <v>0</v>
      </c>
      <c r="N35" s="156">
        <f t="shared" si="7"/>
        <v>0</v>
      </c>
      <c r="O35" s="156">
        <f t="shared" si="7"/>
        <v>0</v>
      </c>
      <c r="P35" s="156">
        <f t="shared" si="7"/>
        <v>0</v>
      </c>
      <c r="Q35" s="156">
        <f t="shared" si="7"/>
        <v>0</v>
      </c>
      <c r="R35" s="156">
        <f t="shared" si="7"/>
        <v>0</v>
      </c>
      <c r="S35" s="156">
        <f t="shared" si="7"/>
        <v>0</v>
      </c>
      <c r="T35" s="156">
        <f t="shared" si="8"/>
        <v>0</v>
      </c>
      <c r="U35" s="156">
        <f t="shared" si="8"/>
        <v>0</v>
      </c>
      <c r="V35" s="156">
        <f t="shared" si="8"/>
        <v>0</v>
      </c>
      <c r="W35" s="156">
        <f t="shared" si="8"/>
        <v>0</v>
      </c>
      <c r="X35" s="156">
        <f t="shared" si="8"/>
        <v>0</v>
      </c>
      <c r="Y35" s="156">
        <f t="shared" si="8"/>
        <v>0</v>
      </c>
      <c r="Z35" s="156">
        <f t="shared" si="8"/>
        <v>0</v>
      </c>
      <c r="AA35" s="156">
        <f t="shared" si="8"/>
        <v>0</v>
      </c>
      <c r="AB35" s="156">
        <f t="shared" si="8"/>
        <v>0</v>
      </c>
      <c r="AC35" s="156">
        <f t="shared" si="8"/>
        <v>0</v>
      </c>
      <c r="AD35" s="156">
        <f t="shared" si="9"/>
        <v>0</v>
      </c>
      <c r="AE35" s="156">
        <f t="shared" si="9"/>
        <v>0</v>
      </c>
      <c r="AF35" s="156">
        <f t="shared" si="9"/>
        <v>0</v>
      </c>
      <c r="AG35" s="156">
        <f t="shared" si="9"/>
        <v>0</v>
      </c>
      <c r="AH35" s="156">
        <f t="shared" si="9"/>
        <v>0</v>
      </c>
      <c r="AI35" s="156">
        <f t="shared" si="9"/>
        <v>0</v>
      </c>
      <c r="AJ35" s="156">
        <f t="shared" si="9"/>
        <v>0</v>
      </c>
      <c r="AK35" s="156">
        <f t="shared" si="9"/>
        <v>0</v>
      </c>
      <c r="AL35" s="156">
        <f t="shared" si="9"/>
        <v>0</v>
      </c>
      <c r="AM35" s="156">
        <f t="shared" si="9"/>
        <v>0</v>
      </c>
      <c r="AN35" s="156">
        <f t="shared" si="9"/>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1B854-F241-4C67-AEFB-84D06CC2DD9D}">
  <sheetPr>
    <tabColor theme="6"/>
  </sheetPr>
  <dimension ref="A1:BC105"/>
  <sheetViews>
    <sheetView tabSelected="1" zoomScaleNormal="100" workbookViewId="0">
      <selection activeCell="B3" sqref="B3"/>
    </sheetView>
  </sheetViews>
  <sheetFormatPr defaultRowHeight="16.5" x14ac:dyDescent="0.45"/>
  <cols>
    <col min="1" max="1" width="5.23046875" customWidth="1"/>
    <col min="2" max="2" width="10.23046875" customWidth="1"/>
    <col min="3" max="3" width="48.3046875" customWidth="1"/>
    <col min="4" max="4" width="13.84375" bestFit="1" customWidth="1"/>
    <col min="5" max="5" width="15.53515625" customWidth="1"/>
    <col min="6" max="6" width="10.07421875" bestFit="1" customWidth="1"/>
    <col min="7" max="7" width="5.53515625" customWidth="1"/>
    <col min="8" max="8" width="23.84375" customWidth="1"/>
    <col min="9" max="9" width="12.23046875" customWidth="1"/>
    <col min="10" max="10" width="16.3046875" customWidth="1"/>
    <col min="11" max="11" width="12.3046875" customWidth="1"/>
    <col min="12" max="37" width="11.69140625" bestFit="1" customWidth="1"/>
    <col min="38" max="50" width="10.07421875" bestFit="1" customWidth="1"/>
  </cols>
  <sheetData>
    <row r="1" spans="1:54" ht="29.5" x14ac:dyDescent="0.45">
      <c r="A1" s="5"/>
      <c r="B1" s="142" t="s">
        <v>0</v>
      </c>
      <c r="C1" s="3"/>
      <c r="D1" s="1"/>
      <c r="E1" s="1"/>
      <c r="F1" s="6"/>
      <c r="G1" s="6"/>
      <c r="H1" s="6"/>
      <c r="I1" s="5"/>
      <c r="J1" s="6"/>
      <c r="K1" s="6"/>
      <c r="L1" s="6"/>
      <c r="M1" s="6"/>
      <c r="N1" s="6"/>
      <c r="O1" s="6"/>
      <c r="P1" s="6"/>
      <c r="Q1" s="6"/>
      <c r="R1" s="6"/>
      <c r="S1" s="10"/>
      <c r="T1" s="10"/>
      <c r="U1" s="10"/>
      <c r="V1" s="10"/>
      <c r="W1" s="10"/>
      <c r="X1" s="10"/>
      <c r="Y1" s="10"/>
      <c r="Z1" s="10"/>
      <c r="AA1" s="10"/>
      <c r="AB1" s="10"/>
      <c r="AC1" s="10"/>
      <c r="AD1" s="10"/>
      <c r="AE1" s="10"/>
      <c r="AF1" s="10"/>
      <c r="AG1" s="10"/>
      <c r="AH1" s="10"/>
      <c r="AI1" s="10"/>
      <c r="AJ1" s="10"/>
      <c r="AK1" s="10"/>
      <c r="AL1" s="10"/>
      <c r="AM1" s="205"/>
      <c r="AN1" s="205"/>
      <c r="AO1" s="205"/>
      <c r="AP1" s="205"/>
      <c r="AQ1" s="205"/>
      <c r="AR1" s="205"/>
      <c r="AS1" s="205"/>
      <c r="AT1" s="205"/>
      <c r="AU1" s="205"/>
      <c r="AV1" s="205"/>
      <c r="AW1" s="205"/>
      <c r="AX1" s="205"/>
      <c r="AY1" s="205"/>
      <c r="AZ1" s="205"/>
    </row>
    <row r="2" spans="1:54" ht="23" x14ac:dyDescent="0.45">
      <c r="A2" s="7"/>
      <c r="B2" s="143" t="s">
        <v>143</v>
      </c>
      <c r="C2" s="4"/>
      <c r="D2" s="2"/>
      <c r="E2" s="2"/>
      <c r="F2" s="7"/>
      <c r="G2" s="7"/>
      <c r="H2" s="7"/>
      <c r="I2" s="7"/>
      <c r="J2" s="7"/>
      <c r="K2" s="7"/>
      <c r="L2" s="7"/>
      <c r="M2" s="7"/>
      <c r="N2" s="7"/>
      <c r="O2" s="7"/>
      <c r="P2" s="7"/>
      <c r="Q2" s="7"/>
      <c r="R2" s="7"/>
      <c r="S2" s="10"/>
      <c r="T2" s="10"/>
      <c r="U2" s="10"/>
      <c r="V2" s="10"/>
      <c r="W2" s="10"/>
      <c r="X2" s="10"/>
      <c r="Y2" s="10"/>
      <c r="Z2" s="10"/>
      <c r="AA2" s="10"/>
      <c r="AB2" s="10"/>
      <c r="AC2" s="10"/>
      <c r="AD2" s="10"/>
      <c r="AE2" s="10"/>
      <c r="AF2" s="10"/>
      <c r="AG2" s="10"/>
      <c r="AH2" s="10"/>
      <c r="AI2" s="10"/>
      <c r="AJ2" s="10"/>
      <c r="AK2" s="10"/>
      <c r="AL2" s="10"/>
      <c r="AM2" s="205"/>
      <c r="AN2" s="205"/>
      <c r="AO2" s="205"/>
      <c r="AP2" s="205"/>
      <c r="AQ2" s="205"/>
      <c r="AR2" s="205"/>
      <c r="AS2" s="205"/>
      <c r="AT2" s="205"/>
      <c r="AU2" s="205"/>
      <c r="AV2" s="205"/>
      <c r="AW2" s="205"/>
      <c r="AX2" s="205"/>
      <c r="AY2" s="205"/>
      <c r="AZ2" s="205"/>
    </row>
    <row r="3" spans="1:54" x14ac:dyDescent="0.45">
      <c r="A3" s="9"/>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8"/>
      <c r="AZ3" s="8"/>
    </row>
    <row r="4" spans="1:54" x14ac:dyDescent="0.45">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8"/>
      <c r="AZ4" s="8"/>
    </row>
    <row r="5" spans="1:54" x14ac:dyDescent="0.4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8"/>
      <c r="AZ5" s="8"/>
    </row>
    <row r="6" spans="1:54" x14ac:dyDescent="0.4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8"/>
      <c r="AZ6" s="8"/>
    </row>
    <row r="7" spans="1:54" x14ac:dyDescent="0.45">
      <c r="A7" s="9"/>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8"/>
      <c r="AZ7" s="8"/>
    </row>
    <row r="8" spans="1:54" x14ac:dyDescent="0.45">
      <c r="A8" s="9"/>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8"/>
      <c r="AZ8" s="8"/>
    </row>
    <row r="9" spans="1:54" s="19" customFormat="1" ht="32" thickBot="1" x14ac:dyDescent="0.9">
      <c r="A9" s="22"/>
      <c r="B9" s="184" t="s">
        <v>143</v>
      </c>
      <c r="C9" s="184"/>
      <c r="D9" s="184" t="s">
        <v>77</v>
      </c>
      <c r="E9" s="184" t="s">
        <v>144</v>
      </c>
      <c r="F9" s="184"/>
      <c r="G9" s="184"/>
      <c r="H9" s="184" t="s">
        <v>145</v>
      </c>
      <c r="I9" s="184" t="s">
        <v>146</v>
      </c>
      <c r="J9" s="184" t="s">
        <v>35</v>
      </c>
      <c r="K9" s="184" t="s">
        <v>147</v>
      </c>
      <c r="L9" s="184"/>
      <c r="M9" s="184"/>
      <c r="N9" s="184" t="s">
        <v>148</v>
      </c>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202"/>
      <c r="AN9" s="203"/>
      <c r="AO9" s="203"/>
      <c r="AP9" s="203"/>
      <c r="AQ9" s="203"/>
      <c r="AR9" s="203"/>
      <c r="AS9" s="203"/>
      <c r="AT9" s="203"/>
      <c r="AU9" s="203"/>
      <c r="AV9" s="203"/>
      <c r="AW9" s="203"/>
      <c r="AX9" s="203"/>
      <c r="AY9" s="8"/>
      <c r="AZ9" s="8"/>
      <c r="BA9"/>
      <c r="BB9"/>
    </row>
    <row r="10" spans="1:54" x14ac:dyDescent="0.45">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row>
    <row r="11" spans="1:54" ht="18" x14ac:dyDescent="0.5">
      <c r="A11" s="8"/>
      <c r="B11" s="8"/>
      <c r="C11" s="44" t="s">
        <v>29</v>
      </c>
      <c r="D11" s="45" t="s">
        <v>31</v>
      </c>
      <c r="E11" s="46" t="s">
        <v>30</v>
      </c>
      <c r="F11" s="8"/>
      <c r="G11" s="8"/>
      <c r="H11" s="144">
        <f>discountrate</f>
        <v>0.05</v>
      </c>
      <c r="I11" s="145">
        <v>0.03</v>
      </c>
      <c r="J11" s="145">
        <v>0.05</v>
      </c>
      <c r="K11" s="145">
        <v>7.0000000000000007E-2</v>
      </c>
      <c r="L11" s="23"/>
      <c r="M11" s="8"/>
      <c r="N11" s="43"/>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row>
    <row r="12" spans="1:54" ht="18" x14ac:dyDescent="0.5">
      <c r="A12" s="8"/>
      <c r="B12" s="8"/>
      <c r="C12" s="44" t="s">
        <v>149</v>
      </c>
      <c r="D12" s="45" t="s">
        <v>31</v>
      </c>
      <c r="E12" s="46" t="s">
        <v>37</v>
      </c>
      <c r="F12" s="8"/>
      <c r="G12" s="8"/>
      <c r="H12" s="144">
        <f>costsensitivity</f>
        <v>0</v>
      </c>
      <c r="I12" s="145">
        <v>-0.2</v>
      </c>
      <c r="J12" s="145">
        <v>0</v>
      </c>
      <c r="K12" s="145">
        <v>0.2</v>
      </c>
      <c r="L12" s="23"/>
      <c r="M12" s="8"/>
      <c r="N12" s="43"/>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row>
    <row r="13" spans="1:54" x14ac:dyDescent="0.45">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row>
    <row r="14" spans="1:54" s="23" customFormat="1" ht="22" x14ac:dyDescent="0.6">
      <c r="B14" s="137" t="s">
        <v>150</v>
      </c>
      <c r="C14" s="44"/>
      <c r="AY14" s="8"/>
      <c r="AZ14" s="8"/>
      <c r="BA14"/>
      <c r="BB14"/>
    </row>
    <row r="15" spans="1:54" ht="18" x14ac:dyDescent="0.45">
      <c r="A15" s="8"/>
      <c r="B15" s="8"/>
      <c r="C15" s="206" t="s">
        <v>151</v>
      </c>
      <c r="D15" s="8"/>
      <c r="E15" s="14" t="s">
        <v>152</v>
      </c>
      <c r="F15" s="207"/>
      <c r="G15" s="8"/>
      <c r="H15" s="146">
        <v>45474</v>
      </c>
      <c r="I15" s="207"/>
      <c r="J15" s="207"/>
      <c r="K15" s="207"/>
      <c r="L15" s="207"/>
      <c r="M15" s="207"/>
      <c r="N15" s="207"/>
      <c r="O15" s="207"/>
      <c r="P15" s="207"/>
      <c r="Q15" s="207"/>
      <c r="R15" s="207"/>
      <c r="S15" s="207"/>
      <c r="T15" s="207"/>
      <c r="U15" s="207"/>
      <c r="V15" s="207"/>
      <c r="W15" s="207"/>
      <c r="X15" s="207"/>
      <c r="Y15" s="207"/>
      <c r="Z15" s="207"/>
      <c r="AA15" s="207"/>
      <c r="AB15" s="207"/>
      <c r="AC15" s="207"/>
      <c r="AD15" s="207"/>
      <c r="AE15" s="207"/>
      <c r="AF15" s="207"/>
      <c r="AG15" s="207"/>
      <c r="AH15" s="207"/>
      <c r="AI15" s="207"/>
      <c r="AJ15" s="207"/>
      <c r="AK15" s="207"/>
      <c r="AL15" s="207"/>
      <c r="AM15" s="207"/>
      <c r="AN15" s="207"/>
      <c r="AO15" s="207"/>
      <c r="AP15" s="207"/>
      <c r="AQ15" s="207"/>
      <c r="AR15" s="207"/>
      <c r="AS15" s="207"/>
      <c r="AT15" s="207"/>
      <c r="AU15" s="207"/>
      <c r="AV15" s="207"/>
      <c r="AW15" s="207"/>
      <c r="AX15" s="207"/>
      <c r="AY15" s="8"/>
      <c r="AZ15" s="8"/>
    </row>
    <row r="16" spans="1:54" ht="18" x14ac:dyDescent="0.45">
      <c r="A16" s="8"/>
      <c r="B16" s="8"/>
      <c r="C16" s="206" t="s">
        <v>153</v>
      </c>
      <c r="D16" s="8"/>
      <c r="E16" s="14" t="s">
        <v>154</v>
      </c>
      <c r="F16" s="207"/>
      <c r="G16" s="8"/>
      <c r="H16" s="146">
        <v>45838</v>
      </c>
      <c r="I16" s="207"/>
      <c r="J16" s="207"/>
      <c r="K16" s="207"/>
      <c r="L16" s="207"/>
      <c r="M16" s="207"/>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7"/>
      <c r="AK16" s="207"/>
      <c r="AL16" s="207"/>
      <c r="AM16" s="207"/>
      <c r="AN16" s="207"/>
      <c r="AO16" s="207"/>
      <c r="AP16" s="207"/>
      <c r="AQ16" s="207"/>
      <c r="AR16" s="207"/>
      <c r="AS16" s="207"/>
      <c r="AT16" s="207"/>
      <c r="AU16" s="207"/>
      <c r="AV16" s="207"/>
      <c r="AW16" s="207"/>
      <c r="AX16" s="207"/>
      <c r="AY16" s="8"/>
      <c r="AZ16" s="8"/>
    </row>
    <row r="17" spans="1:54" x14ac:dyDescent="0.45">
      <c r="A17" s="8"/>
      <c r="B17" s="8"/>
      <c r="C17" s="206" t="s">
        <v>155</v>
      </c>
      <c r="D17" s="8"/>
      <c r="E17" s="14" t="s">
        <v>156</v>
      </c>
      <c r="F17" s="207"/>
      <c r="G17" s="8"/>
      <c r="H17" s="147">
        <f>YEAR(H16)</f>
        <v>2025</v>
      </c>
      <c r="I17" s="207"/>
      <c r="J17" s="207"/>
      <c r="K17" s="207"/>
      <c r="L17" s="207"/>
      <c r="M17" s="11"/>
      <c r="N17" s="207"/>
      <c r="O17" s="207"/>
      <c r="P17" s="11"/>
      <c r="Q17" s="207"/>
      <c r="R17" s="207"/>
      <c r="S17" s="207"/>
      <c r="T17" s="207"/>
      <c r="U17" s="207"/>
      <c r="V17" s="207"/>
      <c r="W17" s="207"/>
      <c r="X17" s="207"/>
      <c r="Y17" s="207"/>
      <c r="Z17" s="207"/>
      <c r="AA17" s="207"/>
      <c r="AB17" s="207"/>
      <c r="AC17" s="207"/>
      <c r="AD17" s="207"/>
      <c r="AE17" s="207"/>
      <c r="AF17" s="207"/>
      <c r="AG17" s="207"/>
      <c r="AH17" s="207"/>
      <c r="AI17" s="207"/>
      <c r="AJ17" s="207"/>
      <c r="AK17" s="207"/>
      <c r="AL17" s="207"/>
      <c r="AM17" s="207"/>
      <c r="AN17" s="207"/>
      <c r="AO17" s="207"/>
      <c r="AP17" s="207"/>
      <c r="AQ17" s="207"/>
      <c r="AR17" s="207"/>
      <c r="AS17" s="207"/>
      <c r="AT17" s="207"/>
      <c r="AU17" s="207"/>
      <c r="AV17" s="207"/>
      <c r="AW17" s="207"/>
      <c r="AX17" s="207"/>
      <c r="AY17" s="8"/>
      <c r="AZ17" s="8"/>
    </row>
    <row r="18" spans="1:54" x14ac:dyDescent="0.45">
      <c r="A18" s="8"/>
      <c r="B18" s="8"/>
      <c r="C18" s="206" t="s">
        <v>157</v>
      </c>
      <c r="D18" s="8"/>
      <c r="E18" s="14" t="s">
        <v>158</v>
      </c>
      <c r="F18" s="207"/>
      <c r="G18" s="8"/>
      <c r="H18" s="147">
        <f>ModelFYStart+30-1</f>
        <v>2054</v>
      </c>
      <c r="I18" s="207"/>
      <c r="J18" s="207"/>
      <c r="K18" s="207"/>
      <c r="L18" s="207"/>
      <c r="M18" s="11"/>
      <c r="N18" s="207"/>
      <c r="O18" s="207"/>
      <c r="P18" s="11"/>
      <c r="Q18" s="207"/>
      <c r="R18" s="207"/>
      <c r="S18" s="207"/>
      <c r="T18" s="207"/>
      <c r="U18" s="207"/>
      <c r="V18" s="207"/>
      <c r="W18" s="207"/>
      <c r="X18" s="207"/>
      <c r="Y18" s="207"/>
      <c r="Z18" s="207"/>
      <c r="AA18" s="207"/>
      <c r="AB18" s="207"/>
      <c r="AC18" s="207"/>
      <c r="AD18" s="207"/>
      <c r="AE18" s="207"/>
      <c r="AF18" s="207"/>
      <c r="AG18" s="207"/>
      <c r="AH18" s="207"/>
      <c r="AI18" s="207"/>
      <c r="AJ18" s="207"/>
      <c r="AK18" s="207"/>
      <c r="AL18" s="207"/>
      <c r="AM18" s="207"/>
      <c r="AN18" s="207"/>
      <c r="AO18" s="207"/>
      <c r="AP18" s="207"/>
      <c r="AQ18" s="207"/>
      <c r="AR18" s="207"/>
      <c r="AS18" s="207"/>
      <c r="AT18" s="207"/>
      <c r="AU18" s="207"/>
      <c r="AV18" s="207"/>
      <c r="AW18" s="207"/>
      <c r="AX18" s="207"/>
      <c r="AY18" s="8"/>
      <c r="AZ18" s="8"/>
    </row>
    <row r="19" spans="1:54" ht="18" x14ac:dyDescent="0.5">
      <c r="A19" s="8"/>
      <c r="B19" s="8"/>
      <c r="C19" s="49" t="s">
        <v>159</v>
      </c>
      <c r="D19" s="38"/>
      <c r="E19" s="46" t="s">
        <v>160</v>
      </c>
      <c r="F19" s="46"/>
      <c r="G19" s="23"/>
      <c r="H19" s="50" t="s">
        <v>161</v>
      </c>
      <c r="I19" s="207"/>
      <c r="J19" s="207"/>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8"/>
      <c r="AZ19" s="8"/>
    </row>
    <row r="20" spans="1:54" x14ac:dyDescent="0.45">
      <c r="A20" s="8"/>
      <c r="B20" s="8"/>
      <c r="C20" s="208"/>
      <c r="D20" s="12"/>
      <c r="E20" s="209"/>
      <c r="F20" s="13"/>
      <c r="G20" s="207"/>
      <c r="H20" s="207"/>
      <c r="I20" s="207"/>
      <c r="J20" s="207"/>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8"/>
      <c r="AZ20" s="8"/>
    </row>
    <row r="21" spans="1:54" s="19" customFormat="1" ht="32" thickBot="1" x14ac:dyDescent="0.9">
      <c r="A21" s="22"/>
      <c r="B21" s="184" t="s">
        <v>162</v>
      </c>
      <c r="C21" s="184"/>
      <c r="D21" s="188"/>
      <c r="E21" s="188"/>
      <c r="F21" s="188"/>
      <c r="G21" s="188"/>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202"/>
      <c r="AN21" s="203"/>
      <c r="AO21" s="203"/>
      <c r="AP21" s="203"/>
      <c r="AQ21" s="203"/>
      <c r="AR21" s="203"/>
      <c r="AS21" s="203"/>
      <c r="AT21" s="203"/>
      <c r="AU21" s="203"/>
      <c r="AV21" s="203"/>
      <c r="AW21" s="203"/>
      <c r="AX21" s="203"/>
      <c r="AY21" s="8"/>
      <c r="AZ21" s="8"/>
      <c r="BA21"/>
      <c r="BB21"/>
    </row>
    <row r="22" spans="1:54" s="19" customFormat="1" ht="21" customHeight="1" x14ac:dyDescent="0.85">
      <c r="A22" s="34"/>
      <c r="B22" s="34"/>
      <c r="C22" s="47"/>
      <c r="D22" s="34"/>
      <c r="E22" s="34"/>
      <c r="F22" s="34"/>
      <c r="G22" s="34"/>
      <c r="H22" s="34"/>
      <c r="I22" s="48"/>
      <c r="J22" s="48"/>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23"/>
      <c r="AQ22" s="23"/>
      <c r="AR22" s="48"/>
      <c r="AS22" s="48"/>
      <c r="AT22" s="23"/>
      <c r="AU22" s="23"/>
      <c r="AV22" s="23"/>
      <c r="AW22" s="23"/>
      <c r="AX22" s="23"/>
      <c r="AY22" s="8"/>
      <c r="AZ22" s="8"/>
      <c r="BA22"/>
      <c r="BB22"/>
    </row>
    <row r="23" spans="1:54" s="19" customFormat="1" ht="24" customHeight="1" x14ac:dyDescent="0.6">
      <c r="A23" s="23"/>
      <c r="B23" s="23"/>
      <c r="C23" s="51"/>
      <c r="D23" s="52"/>
      <c r="E23" s="33"/>
      <c r="F23" s="33"/>
      <c r="G23" s="33"/>
      <c r="H23" s="53">
        <f>ModelFYStart</f>
        <v>2025</v>
      </c>
      <c r="I23" s="53">
        <f>H23+1</f>
        <v>2026</v>
      </c>
      <c r="J23" s="53">
        <f>I23+1</f>
        <v>2027</v>
      </c>
      <c r="K23" s="53">
        <f t="shared" ref="K23:AI23" si="0">J23+1</f>
        <v>2028</v>
      </c>
      <c r="L23" s="53">
        <f t="shared" si="0"/>
        <v>2029</v>
      </c>
      <c r="M23" s="53">
        <f t="shared" si="0"/>
        <v>2030</v>
      </c>
      <c r="N23" s="53">
        <f t="shared" si="0"/>
        <v>2031</v>
      </c>
      <c r="O23" s="53">
        <f t="shared" si="0"/>
        <v>2032</v>
      </c>
      <c r="P23" s="53">
        <f t="shared" si="0"/>
        <v>2033</v>
      </c>
      <c r="Q23" s="53">
        <f t="shared" si="0"/>
        <v>2034</v>
      </c>
      <c r="R23" s="53">
        <f t="shared" si="0"/>
        <v>2035</v>
      </c>
      <c r="S23" s="53">
        <f t="shared" si="0"/>
        <v>2036</v>
      </c>
      <c r="T23" s="53">
        <f t="shared" si="0"/>
        <v>2037</v>
      </c>
      <c r="U23" s="53">
        <f t="shared" si="0"/>
        <v>2038</v>
      </c>
      <c r="V23" s="53">
        <f t="shared" si="0"/>
        <v>2039</v>
      </c>
      <c r="W23" s="53">
        <f t="shared" si="0"/>
        <v>2040</v>
      </c>
      <c r="X23" s="53">
        <f t="shared" si="0"/>
        <v>2041</v>
      </c>
      <c r="Y23" s="53">
        <f t="shared" si="0"/>
        <v>2042</v>
      </c>
      <c r="Z23" s="53">
        <f t="shared" si="0"/>
        <v>2043</v>
      </c>
      <c r="AA23" s="53">
        <f t="shared" si="0"/>
        <v>2044</v>
      </c>
      <c r="AB23" s="53">
        <f t="shared" si="0"/>
        <v>2045</v>
      </c>
      <c r="AC23" s="53">
        <f t="shared" si="0"/>
        <v>2046</v>
      </c>
      <c r="AD23" s="53">
        <f t="shared" si="0"/>
        <v>2047</v>
      </c>
      <c r="AE23" s="53">
        <f t="shared" si="0"/>
        <v>2048</v>
      </c>
      <c r="AF23" s="53">
        <f t="shared" si="0"/>
        <v>2049</v>
      </c>
      <c r="AG23" s="53">
        <f t="shared" si="0"/>
        <v>2050</v>
      </c>
      <c r="AH23" s="53">
        <f t="shared" si="0"/>
        <v>2051</v>
      </c>
      <c r="AI23" s="53">
        <f t="shared" si="0"/>
        <v>2052</v>
      </c>
      <c r="AJ23" s="53">
        <f t="shared" ref="AJ23" si="1">AI23+1</f>
        <v>2053</v>
      </c>
      <c r="AK23" s="53">
        <f t="shared" ref="AK23" si="2">AJ23+1</f>
        <v>2054</v>
      </c>
      <c r="AL23" s="54"/>
      <c r="AM23" s="23"/>
      <c r="AN23" s="23"/>
      <c r="AO23" s="23"/>
      <c r="AP23" s="23"/>
      <c r="AQ23" s="23"/>
      <c r="AR23" s="23"/>
      <c r="AS23" s="23"/>
      <c r="AT23" s="23"/>
      <c r="AU23" s="23"/>
      <c r="AV23" s="23"/>
      <c r="AW23" s="23"/>
      <c r="AX23" s="23"/>
      <c r="AY23" s="23"/>
      <c r="AZ23" s="23"/>
    </row>
    <row r="24" spans="1:54" s="19" customFormat="1" ht="18" x14ac:dyDescent="0.5">
      <c r="A24" s="23"/>
      <c r="B24" s="23"/>
      <c r="C24" s="55" t="s">
        <v>163</v>
      </c>
      <c r="D24" s="56"/>
      <c r="E24" s="57"/>
      <c r="F24" s="57"/>
      <c r="G24" s="57"/>
      <c r="H24" s="148">
        <f>firstfinyearstart</f>
        <v>45474</v>
      </c>
      <c r="I24" s="148">
        <f>DATE(YEAR(H24)+1,MONTH(H24),DAY(H24))</f>
        <v>45839</v>
      </c>
      <c r="J24" s="148">
        <f>DATE(YEAR(I24)+1,MONTH(I24),DAY(I24))</f>
        <v>46204</v>
      </c>
      <c r="K24" s="148">
        <f t="shared" ref="K24:AI25" si="3">DATE(YEAR(J24)+1,MONTH(J24),DAY(J24))</f>
        <v>46569</v>
      </c>
      <c r="L24" s="148">
        <f t="shared" si="3"/>
        <v>46935</v>
      </c>
      <c r="M24" s="148">
        <f t="shared" si="3"/>
        <v>47300</v>
      </c>
      <c r="N24" s="148">
        <f t="shared" si="3"/>
        <v>47665</v>
      </c>
      <c r="O24" s="148">
        <f t="shared" si="3"/>
        <v>48030</v>
      </c>
      <c r="P24" s="148">
        <f t="shared" si="3"/>
        <v>48396</v>
      </c>
      <c r="Q24" s="148">
        <f t="shared" si="3"/>
        <v>48761</v>
      </c>
      <c r="R24" s="148">
        <f t="shared" si="3"/>
        <v>49126</v>
      </c>
      <c r="S24" s="148">
        <f t="shared" si="3"/>
        <v>49491</v>
      </c>
      <c r="T24" s="148">
        <f t="shared" si="3"/>
        <v>49857</v>
      </c>
      <c r="U24" s="148">
        <f t="shared" si="3"/>
        <v>50222</v>
      </c>
      <c r="V24" s="148">
        <f t="shared" si="3"/>
        <v>50587</v>
      </c>
      <c r="W24" s="148">
        <f t="shared" si="3"/>
        <v>50952</v>
      </c>
      <c r="X24" s="148">
        <f t="shared" si="3"/>
        <v>51318</v>
      </c>
      <c r="Y24" s="148">
        <f t="shared" si="3"/>
        <v>51683</v>
      </c>
      <c r="Z24" s="148">
        <f t="shared" si="3"/>
        <v>52048</v>
      </c>
      <c r="AA24" s="148">
        <f t="shared" si="3"/>
        <v>52413</v>
      </c>
      <c r="AB24" s="148">
        <f t="shared" si="3"/>
        <v>52779</v>
      </c>
      <c r="AC24" s="148">
        <f t="shared" si="3"/>
        <v>53144</v>
      </c>
      <c r="AD24" s="148">
        <f t="shared" si="3"/>
        <v>53509</v>
      </c>
      <c r="AE24" s="148">
        <f t="shared" si="3"/>
        <v>53874</v>
      </c>
      <c r="AF24" s="148">
        <f t="shared" si="3"/>
        <v>54240</v>
      </c>
      <c r="AG24" s="148">
        <f t="shared" si="3"/>
        <v>54605</v>
      </c>
      <c r="AH24" s="148">
        <f t="shared" si="3"/>
        <v>54970</v>
      </c>
      <c r="AI24" s="148">
        <f t="shared" si="3"/>
        <v>55335</v>
      </c>
      <c r="AJ24" s="148">
        <f t="shared" ref="AJ24:AJ25" si="4">DATE(YEAR(AI24)+1,MONTH(AI24),DAY(AI24))</f>
        <v>55701</v>
      </c>
      <c r="AK24" s="148">
        <f t="shared" ref="AK24:AK25" si="5">DATE(YEAR(AJ24)+1,MONTH(AJ24),DAY(AJ24))</f>
        <v>56066</v>
      </c>
      <c r="AL24" s="54"/>
      <c r="AM24" s="23"/>
      <c r="AN24" s="23"/>
      <c r="AO24" s="23"/>
      <c r="AP24" s="23"/>
      <c r="AQ24" s="23"/>
      <c r="AR24" s="23"/>
      <c r="AS24" s="23"/>
      <c r="AT24" s="23"/>
      <c r="AU24" s="23"/>
      <c r="AV24" s="23"/>
      <c r="AW24" s="23"/>
      <c r="AX24" s="23"/>
      <c r="AY24" s="23"/>
      <c r="AZ24" s="23"/>
    </row>
    <row r="25" spans="1:54" s="19" customFormat="1" ht="18" x14ac:dyDescent="0.5">
      <c r="A25" s="23"/>
      <c r="B25" s="23"/>
      <c r="C25" s="55" t="s">
        <v>164</v>
      </c>
      <c r="D25" s="56"/>
      <c r="E25" s="57"/>
      <c r="F25" s="57"/>
      <c r="G25" s="57"/>
      <c r="H25" s="148">
        <f>firstfinyearend</f>
        <v>45838</v>
      </c>
      <c r="I25" s="148">
        <f>DATE(YEAR(H25)+1,MONTH(H25),DAY(H25))</f>
        <v>46203</v>
      </c>
      <c r="J25" s="148">
        <f>DATE(YEAR(I25)+1,MONTH(I25),DAY(I25))</f>
        <v>46568</v>
      </c>
      <c r="K25" s="148">
        <f t="shared" si="3"/>
        <v>46934</v>
      </c>
      <c r="L25" s="148">
        <f t="shared" si="3"/>
        <v>47299</v>
      </c>
      <c r="M25" s="148">
        <f t="shared" si="3"/>
        <v>47664</v>
      </c>
      <c r="N25" s="148">
        <f t="shared" si="3"/>
        <v>48029</v>
      </c>
      <c r="O25" s="148">
        <f t="shared" si="3"/>
        <v>48395</v>
      </c>
      <c r="P25" s="148">
        <f t="shared" si="3"/>
        <v>48760</v>
      </c>
      <c r="Q25" s="148">
        <f t="shared" si="3"/>
        <v>49125</v>
      </c>
      <c r="R25" s="148">
        <f t="shared" si="3"/>
        <v>49490</v>
      </c>
      <c r="S25" s="148">
        <f t="shared" si="3"/>
        <v>49856</v>
      </c>
      <c r="T25" s="148">
        <f t="shared" si="3"/>
        <v>50221</v>
      </c>
      <c r="U25" s="148">
        <f t="shared" si="3"/>
        <v>50586</v>
      </c>
      <c r="V25" s="148">
        <f t="shared" si="3"/>
        <v>50951</v>
      </c>
      <c r="W25" s="148">
        <f t="shared" si="3"/>
        <v>51317</v>
      </c>
      <c r="X25" s="148">
        <f t="shared" si="3"/>
        <v>51682</v>
      </c>
      <c r="Y25" s="148">
        <f t="shared" si="3"/>
        <v>52047</v>
      </c>
      <c r="Z25" s="148">
        <f t="shared" si="3"/>
        <v>52412</v>
      </c>
      <c r="AA25" s="148">
        <f t="shared" si="3"/>
        <v>52778</v>
      </c>
      <c r="AB25" s="148">
        <f t="shared" si="3"/>
        <v>53143</v>
      </c>
      <c r="AC25" s="148">
        <f t="shared" si="3"/>
        <v>53508</v>
      </c>
      <c r="AD25" s="148">
        <f t="shared" si="3"/>
        <v>53873</v>
      </c>
      <c r="AE25" s="148">
        <f t="shared" si="3"/>
        <v>54239</v>
      </c>
      <c r="AF25" s="148">
        <f t="shared" si="3"/>
        <v>54604</v>
      </c>
      <c r="AG25" s="148">
        <f t="shared" si="3"/>
        <v>54969</v>
      </c>
      <c r="AH25" s="148">
        <f t="shared" si="3"/>
        <v>55334</v>
      </c>
      <c r="AI25" s="148">
        <f t="shared" si="3"/>
        <v>55700</v>
      </c>
      <c r="AJ25" s="148">
        <f t="shared" si="4"/>
        <v>56065</v>
      </c>
      <c r="AK25" s="148">
        <f t="shared" si="5"/>
        <v>56430</v>
      </c>
      <c r="AL25" s="54"/>
      <c r="AM25" s="23"/>
      <c r="AN25" s="23"/>
      <c r="AO25" s="23"/>
      <c r="AP25" s="23"/>
      <c r="AQ25" s="23"/>
      <c r="AR25" s="23"/>
      <c r="AS25" s="23"/>
      <c r="AT25" s="23"/>
      <c r="AU25" s="23"/>
      <c r="AV25" s="23"/>
      <c r="AW25" s="23"/>
      <c r="AX25" s="23"/>
      <c r="AY25" s="23"/>
      <c r="AZ25" s="23"/>
    </row>
    <row r="26" spans="1:54" s="19" customFormat="1" ht="18" x14ac:dyDescent="0.5">
      <c r="A26" s="23"/>
      <c r="B26" s="23"/>
      <c r="C26" s="58" t="s">
        <v>165</v>
      </c>
      <c r="D26" s="59"/>
      <c r="E26" s="57"/>
      <c r="F26" s="60"/>
      <c r="G26" s="60"/>
      <c r="H26" s="149">
        <f>_xlfn.DAYS(H25,H24)+1</f>
        <v>365</v>
      </c>
      <c r="I26" s="149">
        <f>_xlfn.DAYS(I25,I24)+1</f>
        <v>365</v>
      </c>
      <c r="J26" s="149">
        <f t="shared" ref="J26:AI26" si="6">_xlfn.DAYS(J25,J24)+1</f>
        <v>365</v>
      </c>
      <c r="K26" s="149">
        <f>_xlfn.DAYS(K25,K24)+1</f>
        <v>366</v>
      </c>
      <c r="L26" s="149">
        <f t="shared" si="6"/>
        <v>365</v>
      </c>
      <c r="M26" s="149">
        <f t="shared" si="6"/>
        <v>365</v>
      </c>
      <c r="N26" s="149">
        <f t="shared" si="6"/>
        <v>365</v>
      </c>
      <c r="O26" s="149">
        <f t="shared" si="6"/>
        <v>366</v>
      </c>
      <c r="P26" s="149">
        <f t="shared" si="6"/>
        <v>365</v>
      </c>
      <c r="Q26" s="149">
        <f t="shared" si="6"/>
        <v>365</v>
      </c>
      <c r="R26" s="149">
        <f t="shared" si="6"/>
        <v>365</v>
      </c>
      <c r="S26" s="149">
        <f t="shared" si="6"/>
        <v>366</v>
      </c>
      <c r="T26" s="149">
        <f t="shared" si="6"/>
        <v>365</v>
      </c>
      <c r="U26" s="149">
        <f t="shared" si="6"/>
        <v>365</v>
      </c>
      <c r="V26" s="149">
        <f t="shared" si="6"/>
        <v>365</v>
      </c>
      <c r="W26" s="149">
        <f t="shared" si="6"/>
        <v>366</v>
      </c>
      <c r="X26" s="149">
        <f t="shared" si="6"/>
        <v>365</v>
      </c>
      <c r="Y26" s="149">
        <f t="shared" si="6"/>
        <v>365</v>
      </c>
      <c r="Z26" s="149">
        <f t="shared" si="6"/>
        <v>365</v>
      </c>
      <c r="AA26" s="149">
        <f t="shared" si="6"/>
        <v>366</v>
      </c>
      <c r="AB26" s="149">
        <f t="shared" si="6"/>
        <v>365</v>
      </c>
      <c r="AC26" s="149">
        <f t="shared" si="6"/>
        <v>365</v>
      </c>
      <c r="AD26" s="149">
        <f t="shared" si="6"/>
        <v>365</v>
      </c>
      <c r="AE26" s="149">
        <f t="shared" si="6"/>
        <v>366</v>
      </c>
      <c r="AF26" s="149">
        <f t="shared" si="6"/>
        <v>365</v>
      </c>
      <c r="AG26" s="149">
        <f t="shared" si="6"/>
        <v>365</v>
      </c>
      <c r="AH26" s="149">
        <f t="shared" si="6"/>
        <v>365</v>
      </c>
      <c r="AI26" s="149">
        <f t="shared" si="6"/>
        <v>366</v>
      </c>
      <c r="AJ26" s="149">
        <f t="shared" ref="AJ26:AK26" si="7">_xlfn.DAYS(AJ25,AJ24)+1</f>
        <v>365</v>
      </c>
      <c r="AK26" s="149">
        <f t="shared" si="7"/>
        <v>365</v>
      </c>
      <c r="AL26" s="54"/>
      <c r="AM26" s="23"/>
      <c r="AN26" s="23"/>
      <c r="AO26" s="23"/>
      <c r="AP26" s="23"/>
      <c r="AQ26" s="23"/>
      <c r="AR26" s="23"/>
      <c r="AS26" s="23"/>
      <c r="AT26" s="23"/>
      <c r="AU26" s="23"/>
      <c r="AV26" s="23"/>
      <c r="AW26" s="23"/>
      <c r="AX26" s="23"/>
      <c r="AY26" s="23"/>
      <c r="AZ26" s="23"/>
    </row>
    <row r="27" spans="1:54" s="19" customFormat="1" ht="18" x14ac:dyDescent="0.5">
      <c r="A27" s="23"/>
      <c r="B27" s="23"/>
      <c r="C27" s="23"/>
      <c r="D27" s="23"/>
      <c r="E27" s="57"/>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54"/>
      <c r="AM27" s="23"/>
      <c r="AN27" s="23"/>
      <c r="AO27" s="23"/>
      <c r="AP27" s="23"/>
      <c r="AQ27" s="23"/>
      <c r="AR27" s="23"/>
      <c r="AS27" s="23"/>
      <c r="AT27" s="23"/>
      <c r="AU27" s="23"/>
      <c r="AV27" s="23"/>
      <c r="AW27" s="23"/>
      <c r="AX27" s="23"/>
      <c r="AY27" s="23"/>
      <c r="AZ27" s="23"/>
    </row>
    <row r="28" spans="1:54" s="61" customFormat="1" ht="32" thickBot="1" x14ac:dyDescent="0.9">
      <c r="A28" s="34"/>
      <c r="B28" s="68" t="s">
        <v>166</v>
      </c>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34"/>
      <c r="AN28" s="34"/>
      <c r="AO28" s="34"/>
      <c r="AP28" s="23"/>
      <c r="AQ28" s="23"/>
      <c r="AR28" s="34"/>
      <c r="AS28" s="34"/>
      <c r="AT28" s="34"/>
      <c r="AU28" s="34"/>
      <c r="AV28" s="34"/>
      <c r="AW28" s="34"/>
      <c r="AX28" s="34"/>
      <c r="AY28" s="34"/>
      <c r="AZ28" s="34"/>
    </row>
    <row r="29" spans="1:54" s="61" customFormat="1" ht="18" x14ac:dyDescent="0.5">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23"/>
      <c r="AQ29" s="23"/>
      <c r="AR29" s="34"/>
      <c r="AS29" s="34"/>
      <c r="AT29" s="34"/>
      <c r="AU29" s="34"/>
      <c r="AV29" s="34"/>
      <c r="AW29" s="34"/>
      <c r="AX29" s="34"/>
      <c r="AY29" s="34"/>
      <c r="AZ29" s="34"/>
    </row>
    <row r="30" spans="1:54" s="19" customFormat="1" ht="18" x14ac:dyDescent="0.5">
      <c r="A30" s="23"/>
      <c r="B30" s="23"/>
      <c r="C30" s="150" t="str">
        <f>asset1name&amp;": existing cost"</f>
        <v>Non-bulk water asset 1: existing cost</v>
      </c>
      <c r="D30" s="45" t="s">
        <v>92</v>
      </c>
      <c r="E30" s="126" t="s">
        <v>167</v>
      </c>
      <c r="F30" s="23"/>
      <c r="G30" s="23"/>
      <c r="H30" s="168"/>
      <c r="I30" s="168"/>
      <c r="J30" s="168"/>
      <c r="K30" s="168"/>
      <c r="L30" s="168"/>
      <c r="M30" s="168"/>
      <c r="N30" s="168"/>
      <c r="O30" s="168"/>
      <c r="P30" s="168"/>
      <c r="Q30" s="168"/>
      <c r="R30" s="168"/>
      <c r="S30" s="168"/>
      <c r="T30" s="168"/>
      <c r="U30" s="168"/>
      <c r="V30" s="168"/>
      <c r="W30" s="168"/>
      <c r="X30" s="168"/>
      <c r="Y30" s="168"/>
      <c r="Z30" s="168"/>
      <c r="AA30" s="168"/>
      <c r="AB30" s="168"/>
      <c r="AC30" s="168"/>
      <c r="AD30" s="168"/>
      <c r="AE30" s="168"/>
      <c r="AF30" s="168"/>
      <c r="AG30" s="168"/>
      <c r="AH30" s="168"/>
      <c r="AI30" s="168"/>
      <c r="AJ30" s="168"/>
      <c r="AK30" s="168"/>
      <c r="AL30" s="23"/>
      <c r="AM30" s="23"/>
      <c r="AN30" s="23"/>
      <c r="AO30" s="23"/>
      <c r="AP30" s="23"/>
      <c r="AQ30" s="23"/>
      <c r="AR30" s="23"/>
      <c r="AS30" s="23"/>
      <c r="AT30" s="23"/>
      <c r="AU30" s="23"/>
      <c r="AV30" s="23"/>
      <c r="AW30" s="23"/>
      <c r="AX30" s="23"/>
      <c r="AY30" s="23"/>
      <c r="AZ30" s="23"/>
    </row>
    <row r="31" spans="1:54" s="61" customFormat="1" ht="18" x14ac:dyDescent="0.5">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23"/>
      <c r="AQ31" s="23"/>
      <c r="AR31" s="34"/>
      <c r="AS31" s="34"/>
      <c r="AT31" s="34"/>
      <c r="AU31" s="34"/>
      <c r="AV31" s="34"/>
      <c r="AW31" s="34"/>
      <c r="AX31" s="34"/>
      <c r="AY31" s="34"/>
      <c r="AZ31" s="34"/>
    </row>
    <row r="32" spans="1:54" s="61" customFormat="1" ht="18" x14ac:dyDescent="0.5">
      <c r="A32" s="34"/>
      <c r="B32" s="34"/>
      <c r="C32" s="151" t="str">
        <f>asset1name&amp;": volumes"</f>
        <v>Non-bulk water asset 1: volumes</v>
      </c>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23"/>
      <c r="AQ32" s="23"/>
      <c r="AR32" s="34"/>
      <c r="AS32" s="34"/>
      <c r="AT32" s="34"/>
      <c r="AU32" s="34"/>
      <c r="AV32" s="34"/>
      <c r="AW32" s="34"/>
      <c r="AX32" s="34"/>
      <c r="AY32" s="34"/>
      <c r="AZ32" s="34"/>
    </row>
    <row r="33" spans="1:52" s="61" customFormat="1" ht="18" x14ac:dyDescent="0.5">
      <c r="A33" s="34"/>
      <c r="B33" s="34"/>
      <c r="C33" s="44" t="s">
        <v>83</v>
      </c>
      <c r="D33" s="45" t="s">
        <v>40</v>
      </c>
      <c r="E33" s="46" t="s">
        <v>168</v>
      </c>
      <c r="F33" s="23"/>
      <c r="G33" s="23"/>
      <c r="H33" s="149">
        <f>H55</f>
        <v>0</v>
      </c>
      <c r="I33" s="149">
        <f>I55</f>
        <v>0</v>
      </c>
      <c r="J33" s="149">
        <f t="shared" ref="J33:AK33" si="8">J55</f>
        <v>0</v>
      </c>
      <c r="K33" s="149">
        <f t="shared" si="8"/>
        <v>0</v>
      </c>
      <c r="L33" s="149">
        <f t="shared" si="8"/>
        <v>0</v>
      </c>
      <c r="M33" s="149">
        <f t="shared" si="8"/>
        <v>0</v>
      </c>
      <c r="N33" s="149">
        <f t="shared" si="8"/>
        <v>0</v>
      </c>
      <c r="O33" s="149">
        <f t="shared" si="8"/>
        <v>0</v>
      </c>
      <c r="P33" s="149">
        <f t="shared" si="8"/>
        <v>0</v>
      </c>
      <c r="Q33" s="149">
        <f t="shared" si="8"/>
        <v>0</v>
      </c>
      <c r="R33" s="149">
        <f t="shared" si="8"/>
        <v>0</v>
      </c>
      <c r="S33" s="149">
        <f t="shared" si="8"/>
        <v>0</v>
      </c>
      <c r="T33" s="149">
        <f t="shared" si="8"/>
        <v>0</v>
      </c>
      <c r="U33" s="149">
        <f t="shared" si="8"/>
        <v>0</v>
      </c>
      <c r="V33" s="149">
        <f t="shared" si="8"/>
        <v>0</v>
      </c>
      <c r="W33" s="149">
        <f t="shared" si="8"/>
        <v>0</v>
      </c>
      <c r="X33" s="149">
        <f t="shared" si="8"/>
        <v>0</v>
      </c>
      <c r="Y33" s="149">
        <f t="shared" si="8"/>
        <v>0</v>
      </c>
      <c r="Z33" s="149">
        <f t="shared" si="8"/>
        <v>0</v>
      </c>
      <c r="AA33" s="149">
        <f t="shared" si="8"/>
        <v>0</v>
      </c>
      <c r="AB33" s="149">
        <f t="shared" si="8"/>
        <v>0</v>
      </c>
      <c r="AC33" s="149">
        <f t="shared" si="8"/>
        <v>0</v>
      </c>
      <c r="AD33" s="149">
        <f t="shared" si="8"/>
        <v>0</v>
      </c>
      <c r="AE33" s="149">
        <f t="shared" si="8"/>
        <v>0</v>
      </c>
      <c r="AF33" s="149">
        <f t="shared" si="8"/>
        <v>0</v>
      </c>
      <c r="AG33" s="149">
        <f t="shared" si="8"/>
        <v>0</v>
      </c>
      <c r="AH33" s="149">
        <f t="shared" si="8"/>
        <v>0</v>
      </c>
      <c r="AI33" s="149">
        <f t="shared" si="8"/>
        <v>0</v>
      </c>
      <c r="AJ33" s="149">
        <f t="shared" si="8"/>
        <v>0</v>
      </c>
      <c r="AK33" s="149">
        <f t="shared" si="8"/>
        <v>0</v>
      </c>
      <c r="AL33" s="34"/>
      <c r="AM33" s="34"/>
      <c r="AN33" s="34"/>
      <c r="AO33" s="34"/>
      <c r="AP33" s="23"/>
      <c r="AQ33" s="23"/>
      <c r="AR33" s="34"/>
      <c r="AS33" s="34"/>
      <c r="AT33" s="34"/>
      <c r="AU33" s="34"/>
      <c r="AV33" s="34"/>
      <c r="AW33" s="34"/>
      <c r="AX33" s="34"/>
      <c r="AY33" s="34"/>
      <c r="AZ33" s="34"/>
    </row>
    <row r="34" spans="1:52" s="61" customFormat="1" ht="18" x14ac:dyDescent="0.5">
      <c r="A34" s="34"/>
      <c r="B34" s="34"/>
      <c r="C34" s="44" t="s">
        <v>101</v>
      </c>
      <c r="D34" s="45" t="s">
        <v>40</v>
      </c>
      <c r="E34" s="46"/>
      <c r="F34" s="23"/>
      <c r="G34" s="23"/>
      <c r="H34" s="149">
        <f>IF(H$23=ModelFYStart,H33,G34)</f>
        <v>0</v>
      </c>
      <c r="I34" s="149">
        <f>IF(I$23=ModelFYStart,I33,H34)</f>
        <v>0</v>
      </c>
      <c r="J34" s="149">
        <f t="shared" ref="J34:AK34" si="9">IF(J$23=ModelFYStart,J33,I34)</f>
        <v>0</v>
      </c>
      <c r="K34" s="149">
        <f t="shared" si="9"/>
        <v>0</v>
      </c>
      <c r="L34" s="149">
        <f t="shared" si="9"/>
        <v>0</v>
      </c>
      <c r="M34" s="149">
        <f t="shared" si="9"/>
        <v>0</v>
      </c>
      <c r="N34" s="149">
        <f t="shared" si="9"/>
        <v>0</v>
      </c>
      <c r="O34" s="149">
        <f t="shared" si="9"/>
        <v>0</v>
      </c>
      <c r="P34" s="149">
        <f t="shared" si="9"/>
        <v>0</v>
      </c>
      <c r="Q34" s="149">
        <f t="shared" si="9"/>
        <v>0</v>
      </c>
      <c r="R34" s="149">
        <f t="shared" si="9"/>
        <v>0</v>
      </c>
      <c r="S34" s="149">
        <f t="shared" si="9"/>
        <v>0</v>
      </c>
      <c r="T34" s="149">
        <f t="shared" si="9"/>
        <v>0</v>
      </c>
      <c r="U34" s="149">
        <f t="shared" si="9"/>
        <v>0</v>
      </c>
      <c r="V34" s="149">
        <f t="shared" si="9"/>
        <v>0</v>
      </c>
      <c r="W34" s="149">
        <f t="shared" si="9"/>
        <v>0</v>
      </c>
      <c r="X34" s="149">
        <f t="shared" si="9"/>
        <v>0</v>
      </c>
      <c r="Y34" s="149">
        <f t="shared" si="9"/>
        <v>0</v>
      </c>
      <c r="Z34" s="149">
        <f t="shared" si="9"/>
        <v>0</v>
      </c>
      <c r="AA34" s="149">
        <f t="shared" si="9"/>
        <v>0</v>
      </c>
      <c r="AB34" s="149">
        <f t="shared" si="9"/>
        <v>0</v>
      </c>
      <c r="AC34" s="149">
        <f t="shared" si="9"/>
        <v>0</v>
      </c>
      <c r="AD34" s="149">
        <f t="shared" si="9"/>
        <v>0</v>
      </c>
      <c r="AE34" s="149">
        <f t="shared" si="9"/>
        <v>0</v>
      </c>
      <c r="AF34" s="149">
        <f t="shared" si="9"/>
        <v>0</v>
      </c>
      <c r="AG34" s="149">
        <f t="shared" si="9"/>
        <v>0</v>
      </c>
      <c r="AH34" s="149">
        <f t="shared" si="9"/>
        <v>0</v>
      </c>
      <c r="AI34" s="149">
        <f t="shared" si="9"/>
        <v>0</v>
      </c>
      <c r="AJ34" s="149">
        <f t="shared" si="9"/>
        <v>0</v>
      </c>
      <c r="AK34" s="149">
        <f t="shared" si="9"/>
        <v>0</v>
      </c>
      <c r="AL34" s="34"/>
      <c r="AM34" s="34"/>
      <c r="AN34" s="34"/>
      <c r="AO34" s="34"/>
      <c r="AP34" s="23"/>
      <c r="AQ34" s="23"/>
      <c r="AR34" s="34"/>
      <c r="AS34" s="34"/>
      <c r="AT34" s="34"/>
      <c r="AU34" s="34"/>
      <c r="AV34" s="34"/>
      <c r="AW34" s="34"/>
      <c r="AX34" s="34"/>
      <c r="AY34" s="34"/>
      <c r="AZ34" s="34"/>
    </row>
    <row r="35" spans="1:52" s="61" customFormat="1" ht="18" x14ac:dyDescent="0.5">
      <c r="A35" s="34"/>
      <c r="B35" s="34"/>
      <c r="C35" s="44" t="s">
        <v>102</v>
      </c>
      <c r="D35" s="45" t="s">
        <v>40</v>
      </c>
      <c r="E35" s="46"/>
      <c r="F35" s="34"/>
      <c r="G35" s="34"/>
      <c r="H35" s="149">
        <f t="shared" ref="H35:AK35" si="10">H33+shockasset1</f>
        <v>0</v>
      </c>
      <c r="I35" s="149">
        <f>I33+shockasset1</f>
        <v>0</v>
      </c>
      <c r="J35" s="149">
        <f t="shared" si="10"/>
        <v>0</v>
      </c>
      <c r="K35" s="149">
        <f t="shared" si="10"/>
        <v>0</v>
      </c>
      <c r="L35" s="149">
        <f t="shared" si="10"/>
        <v>0</v>
      </c>
      <c r="M35" s="149">
        <f t="shared" si="10"/>
        <v>0</v>
      </c>
      <c r="N35" s="149">
        <f t="shared" si="10"/>
        <v>0</v>
      </c>
      <c r="O35" s="149">
        <f t="shared" si="10"/>
        <v>0</v>
      </c>
      <c r="P35" s="149">
        <f t="shared" si="10"/>
        <v>0</v>
      </c>
      <c r="Q35" s="149">
        <f t="shared" si="10"/>
        <v>0</v>
      </c>
      <c r="R35" s="149">
        <f t="shared" si="10"/>
        <v>0</v>
      </c>
      <c r="S35" s="149">
        <f t="shared" si="10"/>
        <v>0</v>
      </c>
      <c r="T35" s="149">
        <f t="shared" si="10"/>
        <v>0</v>
      </c>
      <c r="U35" s="149">
        <f t="shared" si="10"/>
        <v>0</v>
      </c>
      <c r="V35" s="149">
        <f t="shared" si="10"/>
        <v>0</v>
      </c>
      <c r="W35" s="149">
        <f t="shared" si="10"/>
        <v>0</v>
      </c>
      <c r="X35" s="149">
        <f t="shared" si="10"/>
        <v>0</v>
      </c>
      <c r="Y35" s="149">
        <f t="shared" si="10"/>
        <v>0</v>
      </c>
      <c r="Z35" s="149">
        <f t="shared" si="10"/>
        <v>0</v>
      </c>
      <c r="AA35" s="149">
        <f t="shared" si="10"/>
        <v>0</v>
      </c>
      <c r="AB35" s="149">
        <f t="shared" si="10"/>
        <v>0</v>
      </c>
      <c r="AC35" s="149">
        <f t="shared" si="10"/>
        <v>0</v>
      </c>
      <c r="AD35" s="149">
        <f t="shared" si="10"/>
        <v>0</v>
      </c>
      <c r="AE35" s="149">
        <f t="shared" si="10"/>
        <v>0</v>
      </c>
      <c r="AF35" s="149">
        <f t="shared" si="10"/>
        <v>0</v>
      </c>
      <c r="AG35" s="149">
        <f t="shared" si="10"/>
        <v>0</v>
      </c>
      <c r="AH35" s="149">
        <f t="shared" si="10"/>
        <v>0</v>
      </c>
      <c r="AI35" s="149">
        <f t="shared" si="10"/>
        <v>0</v>
      </c>
      <c r="AJ35" s="149">
        <f t="shared" si="10"/>
        <v>0</v>
      </c>
      <c r="AK35" s="149">
        <f t="shared" si="10"/>
        <v>0</v>
      </c>
      <c r="AL35" s="34"/>
      <c r="AM35" s="34"/>
      <c r="AN35" s="34"/>
      <c r="AO35" s="34"/>
      <c r="AP35" s="23"/>
      <c r="AQ35" s="23"/>
      <c r="AR35" s="34"/>
      <c r="AS35" s="34"/>
      <c r="AT35" s="34"/>
      <c r="AU35" s="34"/>
      <c r="AV35" s="34"/>
      <c r="AW35" s="34"/>
      <c r="AX35" s="34"/>
      <c r="AY35" s="34"/>
      <c r="AZ35" s="34"/>
    </row>
    <row r="36" spans="1:52" s="61" customFormat="1" ht="18" x14ac:dyDescent="0.5">
      <c r="A36" s="34"/>
      <c r="B36" s="34"/>
      <c r="C36" s="44"/>
      <c r="D36" s="45"/>
      <c r="E36" s="46"/>
      <c r="F36" s="34"/>
      <c r="G36" s="34"/>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4"/>
      <c r="AM36" s="34"/>
      <c r="AN36" s="34"/>
      <c r="AO36" s="34"/>
      <c r="AP36" s="23"/>
      <c r="AQ36" s="23"/>
      <c r="AR36" s="34"/>
      <c r="AS36" s="34"/>
      <c r="AT36" s="34"/>
      <c r="AU36" s="34"/>
      <c r="AV36" s="34"/>
      <c r="AW36" s="34"/>
      <c r="AX36" s="34"/>
      <c r="AY36" s="34"/>
      <c r="AZ36" s="34"/>
    </row>
    <row r="37" spans="1:52" s="61" customFormat="1" ht="18" x14ac:dyDescent="0.5">
      <c r="A37" s="34"/>
      <c r="B37" s="34"/>
      <c r="C37" s="151" t="str">
        <f>asset2name&amp;": existing cost"</f>
        <v>Non-bulk water asset 2: existing cost</v>
      </c>
      <c r="D37" s="45" t="s">
        <v>92</v>
      </c>
      <c r="E37" s="46" t="s">
        <v>169</v>
      </c>
      <c r="F37" s="34"/>
      <c r="G37" s="34"/>
      <c r="H37" s="167"/>
      <c r="I37" s="167"/>
      <c r="J37" s="167"/>
      <c r="K37" s="167"/>
      <c r="L37" s="167"/>
      <c r="M37" s="167"/>
      <c r="N37" s="167"/>
      <c r="O37" s="167"/>
      <c r="P37" s="167"/>
      <c r="Q37" s="167"/>
      <c r="R37" s="167"/>
      <c r="S37" s="167"/>
      <c r="T37" s="167"/>
      <c r="U37" s="167"/>
      <c r="V37" s="167"/>
      <c r="W37" s="167"/>
      <c r="X37" s="167"/>
      <c r="Y37" s="167"/>
      <c r="Z37" s="167"/>
      <c r="AA37" s="167"/>
      <c r="AB37" s="167"/>
      <c r="AC37" s="167"/>
      <c r="AD37" s="167"/>
      <c r="AE37" s="167"/>
      <c r="AF37" s="167"/>
      <c r="AG37" s="167"/>
      <c r="AH37" s="167"/>
      <c r="AI37" s="167"/>
      <c r="AJ37" s="167"/>
      <c r="AK37" s="167"/>
      <c r="AL37" s="34"/>
      <c r="AM37" s="34"/>
      <c r="AN37" s="34"/>
      <c r="AO37" s="34"/>
      <c r="AP37" s="23"/>
      <c r="AQ37" s="23"/>
      <c r="AR37" s="34"/>
      <c r="AS37" s="34"/>
      <c r="AT37" s="34"/>
      <c r="AU37" s="34"/>
      <c r="AV37" s="34"/>
      <c r="AW37" s="34"/>
      <c r="AX37" s="34"/>
      <c r="AY37" s="34"/>
      <c r="AZ37" s="34"/>
    </row>
    <row r="38" spans="1:52" s="61" customFormat="1" ht="18" x14ac:dyDescent="0.5">
      <c r="A38" s="34"/>
      <c r="B38" s="34"/>
      <c r="C38" s="44"/>
      <c r="D38" s="45"/>
      <c r="E38" s="46"/>
      <c r="F38" s="34"/>
      <c r="G38" s="34"/>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4"/>
      <c r="AM38" s="34"/>
      <c r="AN38" s="34"/>
      <c r="AO38" s="34"/>
      <c r="AP38" s="23"/>
      <c r="AQ38" s="23"/>
      <c r="AR38" s="34"/>
      <c r="AS38" s="34"/>
      <c r="AT38" s="34"/>
      <c r="AU38" s="34"/>
      <c r="AV38" s="34"/>
      <c r="AW38" s="34"/>
      <c r="AX38" s="34"/>
      <c r="AY38" s="34"/>
      <c r="AZ38" s="34"/>
    </row>
    <row r="39" spans="1:52" s="61" customFormat="1" ht="18" x14ac:dyDescent="0.5">
      <c r="A39" s="34"/>
      <c r="B39" s="34"/>
      <c r="C39" s="151" t="str">
        <f>asset2name&amp;": volumes"</f>
        <v>Non-bulk water asset 2: volumes</v>
      </c>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23"/>
      <c r="AQ39" s="23"/>
      <c r="AR39" s="34"/>
      <c r="AS39" s="34"/>
      <c r="AT39" s="34"/>
      <c r="AU39" s="34"/>
      <c r="AV39" s="34"/>
      <c r="AW39" s="34"/>
      <c r="AX39" s="34"/>
      <c r="AY39" s="34"/>
      <c r="AZ39" s="34"/>
    </row>
    <row r="40" spans="1:52" s="61" customFormat="1" ht="18" x14ac:dyDescent="0.5">
      <c r="A40" s="34"/>
      <c r="B40" s="34"/>
      <c r="C40" s="44" t="s">
        <v>83</v>
      </c>
      <c r="D40" s="45" t="s">
        <v>40</v>
      </c>
      <c r="E40" s="46" t="s">
        <v>170</v>
      </c>
      <c r="F40" s="23"/>
      <c r="G40" s="23"/>
      <c r="H40" s="149">
        <f>H61</f>
        <v>0</v>
      </c>
      <c r="I40" s="149">
        <f t="shared" ref="I40:AK40" si="11">I61</f>
        <v>0</v>
      </c>
      <c r="J40" s="149">
        <f t="shared" si="11"/>
        <v>0</v>
      </c>
      <c r="K40" s="149">
        <f t="shared" si="11"/>
        <v>0</v>
      </c>
      <c r="L40" s="149">
        <f t="shared" si="11"/>
        <v>0</v>
      </c>
      <c r="M40" s="149">
        <f t="shared" si="11"/>
        <v>0</v>
      </c>
      <c r="N40" s="149">
        <f t="shared" si="11"/>
        <v>0</v>
      </c>
      <c r="O40" s="149">
        <f t="shared" si="11"/>
        <v>0</v>
      </c>
      <c r="P40" s="149">
        <f t="shared" si="11"/>
        <v>0</v>
      </c>
      <c r="Q40" s="149">
        <f t="shared" si="11"/>
        <v>0</v>
      </c>
      <c r="R40" s="149">
        <f t="shared" si="11"/>
        <v>0</v>
      </c>
      <c r="S40" s="149">
        <f t="shared" si="11"/>
        <v>0</v>
      </c>
      <c r="T40" s="149">
        <f t="shared" si="11"/>
        <v>0</v>
      </c>
      <c r="U40" s="149">
        <f t="shared" si="11"/>
        <v>0</v>
      </c>
      <c r="V40" s="149">
        <f t="shared" si="11"/>
        <v>0</v>
      </c>
      <c r="W40" s="149">
        <f t="shared" si="11"/>
        <v>0</v>
      </c>
      <c r="X40" s="149">
        <f t="shared" si="11"/>
        <v>0</v>
      </c>
      <c r="Y40" s="149">
        <f t="shared" si="11"/>
        <v>0</v>
      </c>
      <c r="Z40" s="149">
        <f t="shared" si="11"/>
        <v>0</v>
      </c>
      <c r="AA40" s="149">
        <f t="shared" si="11"/>
        <v>0</v>
      </c>
      <c r="AB40" s="149">
        <f t="shared" si="11"/>
        <v>0</v>
      </c>
      <c r="AC40" s="149">
        <f t="shared" si="11"/>
        <v>0</v>
      </c>
      <c r="AD40" s="149">
        <f t="shared" si="11"/>
        <v>0</v>
      </c>
      <c r="AE40" s="149">
        <f t="shared" si="11"/>
        <v>0</v>
      </c>
      <c r="AF40" s="149">
        <f t="shared" si="11"/>
        <v>0</v>
      </c>
      <c r="AG40" s="149">
        <f t="shared" si="11"/>
        <v>0</v>
      </c>
      <c r="AH40" s="149">
        <f t="shared" si="11"/>
        <v>0</v>
      </c>
      <c r="AI40" s="149">
        <f t="shared" si="11"/>
        <v>0</v>
      </c>
      <c r="AJ40" s="149">
        <f t="shared" si="11"/>
        <v>0</v>
      </c>
      <c r="AK40" s="149">
        <f t="shared" si="11"/>
        <v>0</v>
      </c>
      <c r="AL40" s="34"/>
      <c r="AM40" s="34"/>
      <c r="AN40" s="34"/>
      <c r="AO40" s="34"/>
      <c r="AP40" s="23"/>
      <c r="AQ40" s="23"/>
      <c r="AR40" s="34"/>
      <c r="AS40" s="34"/>
      <c r="AT40" s="34"/>
      <c r="AU40" s="34"/>
      <c r="AV40" s="34"/>
      <c r="AW40" s="34"/>
      <c r="AX40" s="34"/>
      <c r="AY40" s="34"/>
      <c r="AZ40" s="34"/>
    </row>
    <row r="41" spans="1:52" s="61" customFormat="1" ht="18" x14ac:dyDescent="0.5">
      <c r="A41" s="34"/>
      <c r="B41" s="34"/>
      <c r="C41" s="44" t="s">
        <v>101</v>
      </c>
      <c r="D41" s="45" t="s">
        <v>40</v>
      </c>
      <c r="E41" s="46"/>
      <c r="F41" s="23"/>
      <c r="G41" s="23"/>
      <c r="H41" s="149">
        <f>IF(H$23=ModelFYStart,H40,G41)</f>
        <v>0</v>
      </c>
      <c r="I41" s="149">
        <f>IF(I$23=ModelFYStart,I40,H41)</f>
        <v>0</v>
      </c>
      <c r="J41" s="149">
        <f t="shared" ref="J41:AK41" si="12">IF(J$23=ModelFYStart,J40,I41)</f>
        <v>0</v>
      </c>
      <c r="K41" s="149">
        <f t="shared" si="12"/>
        <v>0</v>
      </c>
      <c r="L41" s="149">
        <f t="shared" si="12"/>
        <v>0</v>
      </c>
      <c r="M41" s="149">
        <f t="shared" si="12"/>
        <v>0</v>
      </c>
      <c r="N41" s="149">
        <f t="shared" si="12"/>
        <v>0</v>
      </c>
      <c r="O41" s="149">
        <f t="shared" si="12"/>
        <v>0</v>
      </c>
      <c r="P41" s="149">
        <f t="shared" si="12"/>
        <v>0</v>
      </c>
      <c r="Q41" s="149">
        <f t="shared" si="12"/>
        <v>0</v>
      </c>
      <c r="R41" s="149">
        <f t="shared" si="12"/>
        <v>0</v>
      </c>
      <c r="S41" s="149">
        <f t="shared" si="12"/>
        <v>0</v>
      </c>
      <c r="T41" s="149">
        <f t="shared" si="12"/>
        <v>0</v>
      </c>
      <c r="U41" s="149">
        <f t="shared" si="12"/>
        <v>0</v>
      </c>
      <c r="V41" s="149">
        <f t="shared" si="12"/>
        <v>0</v>
      </c>
      <c r="W41" s="149">
        <f t="shared" si="12"/>
        <v>0</v>
      </c>
      <c r="X41" s="149">
        <f t="shared" si="12"/>
        <v>0</v>
      </c>
      <c r="Y41" s="149">
        <f t="shared" si="12"/>
        <v>0</v>
      </c>
      <c r="Z41" s="149">
        <f t="shared" si="12"/>
        <v>0</v>
      </c>
      <c r="AA41" s="149">
        <f t="shared" si="12"/>
        <v>0</v>
      </c>
      <c r="AB41" s="149">
        <f t="shared" si="12"/>
        <v>0</v>
      </c>
      <c r="AC41" s="149">
        <f t="shared" si="12"/>
        <v>0</v>
      </c>
      <c r="AD41" s="149">
        <f t="shared" si="12"/>
        <v>0</v>
      </c>
      <c r="AE41" s="149">
        <f t="shared" si="12"/>
        <v>0</v>
      </c>
      <c r="AF41" s="149">
        <f t="shared" si="12"/>
        <v>0</v>
      </c>
      <c r="AG41" s="149">
        <f t="shared" si="12"/>
        <v>0</v>
      </c>
      <c r="AH41" s="149">
        <f t="shared" si="12"/>
        <v>0</v>
      </c>
      <c r="AI41" s="149">
        <f t="shared" si="12"/>
        <v>0</v>
      </c>
      <c r="AJ41" s="149">
        <f t="shared" si="12"/>
        <v>0</v>
      </c>
      <c r="AK41" s="149">
        <f t="shared" si="12"/>
        <v>0</v>
      </c>
      <c r="AL41" s="34"/>
      <c r="AM41" s="34"/>
      <c r="AN41" s="34"/>
      <c r="AO41" s="34"/>
      <c r="AP41" s="23"/>
      <c r="AQ41" s="23"/>
      <c r="AR41" s="34"/>
      <c r="AS41" s="34"/>
      <c r="AT41" s="34"/>
      <c r="AU41" s="34"/>
      <c r="AV41" s="34"/>
      <c r="AW41" s="34"/>
      <c r="AX41" s="34"/>
      <c r="AY41" s="34"/>
      <c r="AZ41" s="34"/>
    </row>
    <row r="42" spans="1:52" s="61" customFormat="1" ht="18" x14ac:dyDescent="0.5">
      <c r="A42" s="34"/>
      <c r="B42" s="34"/>
      <c r="C42" s="44" t="s">
        <v>102</v>
      </c>
      <c r="D42" s="45" t="s">
        <v>40</v>
      </c>
      <c r="E42" s="46"/>
      <c r="F42" s="34"/>
      <c r="G42" s="34"/>
      <c r="H42" s="149">
        <f t="shared" ref="H42:AK42" si="13">H40+shockasset2</f>
        <v>0</v>
      </c>
      <c r="I42" s="149">
        <f t="shared" si="13"/>
        <v>0</v>
      </c>
      <c r="J42" s="149">
        <f t="shared" si="13"/>
        <v>0</v>
      </c>
      <c r="K42" s="149">
        <f t="shared" si="13"/>
        <v>0</v>
      </c>
      <c r="L42" s="149">
        <f t="shared" si="13"/>
        <v>0</v>
      </c>
      <c r="M42" s="149">
        <f t="shared" si="13"/>
        <v>0</v>
      </c>
      <c r="N42" s="149">
        <f t="shared" si="13"/>
        <v>0</v>
      </c>
      <c r="O42" s="149">
        <f t="shared" si="13"/>
        <v>0</v>
      </c>
      <c r="P42" s="149">
        <f t="shared" si="13"/>
        <v>0</v>
      </c>
      <c r="Q42" s="149">
        <f t="shared" si="13"/>
        <v>0</v>
      </c>
      <c r="R42" s="149">
        <f t="shared" si="13"/>
        <v>0</v>
      </c>
      <c r="S42" s="149">
        <f t="shared" si="13"/>
        <v>0</v>
      </c>
      <c r="T42" s="149">
        <f t="shared" si="13"/>
        <v>0</v>
      </c>
      <c r="U42" s="149">
        <f t="shared" si="13"/>
        <v>0</v>
      </c>
      <c r="V42" s="149">
        <f t="shared" si="13"/>
        <v>0</v>
      </c>
      <c r="W42" s="149">
        <f t="shared" si="13"/>
        <v>0</v>
      </c>
      <c r="X42" s="149">
        <f t="shared" si="13"/>
        <v>0</v>
      </c>
      <c r="Y42" s="149">
        <f t="shared" si="13"/>
        <v>0</v>
      </c>
      <c r="Z42" s="149">
        <f t="shared" si="13"/>
        <v>0</v>
      </c>
      <c r="AA42" s="149">
        <f t="shared" si="13"/>
        <v>0</v>
      </c>
      <c r="AB42" s="149">
        <f t="shared" si="13"/>
        <v>0</v>
      </c>
      <c r="AC42" s="149">
        <f t="shared" si="13"/>
        <v>0</v>
      </c>
      <c r="AD42" s="149">
        <f t="shared" si="13"/>
        <v>0</v>
      </c>
      <c r="AE42" s="149">
        <f t="shared" si="13"/>
        <v>0</v>
      </c>
      <c r="AF42" s="149">
        <f t="shared" si="13"/>
        <v>0</v>
      </c>
      <c r="AG42" s="149">
        <f t="shared" si="13"/>
        <v>0</v>
      </c>
      <c r="AH42" s="149">
        <f t="shared" si="13"/>
        <v>0</v>
      </c>
      <c r="AI42" s="149">
        <f t="shared" si="13"/>
        <v>0</v>
      </c>
      <c r="AJ42" s="149">
        <f t="shared" si="13"/>
        <v>0</v>
      </c>
      <c r="AK42" s="149">
        <f t="shared" si="13"/>
        <v>0</v>
      </c>
      <c r="AL42" s="34"/>
      <c r="AM42" s="34"/>
      <c r="AN42" s="34"/>
      <c r="AO42" s="34"/>
      <c r="AP42" s="23"/>
      <c r="AQ42" s="23"/>
      <c r="AR42" s="34"/>
      <c r="AS42" s="34"/>
      <c r="AT42" s="34"/>
      <c r="AU42" s="34"/>
      <c r="AV42" s="34"/>
      <c r="AW42" s="34"/>
      <c r="AX42" s="34"/>
      <c r="AY42" s="34"/>
      <c r="AZ42" s="34"/>
    </row>
    <row r="43" spans="1:52" s="61" customFormat="1" ht="18" x14ac:dyDescent="0.5">
      <c r="A43" s="34"/>
      <c r="B43" s="34"/>
      <c r="C43" s="44"/>
      <c r="D43" s="45"/>
      <c r="E43" s="46"/>
      <c r="F43" s="34"/>
      <c r="G43" s="34"/>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4"/>
      <c r="AM43" s="34"/>
      <c r="AN43" s="34"/>
      <c r="AO43" s="34"/>
      <c r="AP43" s="23"/>
      <c r="AQ43" s="23"/>
      <c r="AR43" s="34"/>
      <c r="AS43" s="34"/>
      <c r="AT43" s="34"/>
      <c r="AU43" s="34"/>
      <c r="AV43" s="34"/>
      <c r="AW43" s="34"/>
      <c r="AX43" s="34"/>
      <c r="AY43" s="34"/>
      <c r="AZ43" s="34"/>
    </row>
    <row r="44" spans="1:52" s="61" customFormat="1" ht="18" x14ac:dyDescent="0.5">
      <c r="A44" s="34"/>
      <c r="B44" s="34"/>
      <c r="C44" s="151" t="str">
        <f>asset3name&amp;": existing cost"</f>
        <v>Non-bulk water asset 3: existing cost</v>
      </c>
      <c r="D44" s="45" t="s">
        <v>92</v>
      </c>
      <c r="E44" s="46" t="s">
        <v>171</v>
      </c>
      <c r="F44" s="34"/>
      <c r="G44" s="34"/>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34"/>
      <c r="AM44" s="34"/>
      <c r="AN44" s="34"/>
      <c r="AO44" s="34"/>
      <c r="AP44" s="23"/>
      <c r="AQ44" s="23"/>
      <c r="AR44" s="34"/>
      <c r="AS44" s="34"/>
      <c r="AT44" s="34"/>
      <c r="AU44" s="34"/>
      <c r="AV44" s="34"/>
      <c r="AW44" s="34"/>
      <c r="AX44" s="34"/>
      <c r="AY44" s="34"/>
      <c r="AZ44" s="34"/>
    </row>
    <row r="45" spans="1:52" s="61" customFormat="1" ht="18" x14ac:dyDescent="0.5">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23"/>
      <c r="AQ45" s="23"/>
      <c r="AR45" s="34"/>
      <c r="AS45" s="34"/>
      <c r="AT45" s="34"/>
      <c r="AU45" s="34"/>
      <c r="AV45" s="34"/>
      <c r="AW45" s="34"/>
      <c r="AX45" s="34"/>
      <c r="AY45" s="34"/>
      <c r="AZ45" s="34"/>
    </row>
    <row r="46" spans="1:52" s="61" customFormat="1" ht="18" x14ac:dyDescent="0.5">
      <c r="A46" s="34"/>
      <c r="B46" s="34"/>
      <c r="C46" s="151" t="str">
        <f>asset3name&amp;": volumes"</f>
        <v>Non-bulk water asset 3: volumes</v>
      </c>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23"/>
      <c r="AQ46" s="23"/>
      <c r="AR46" s="34"/>
      <c r="AS46" s="34"/>
      <c r="AT46" s="34"/>
      <c r="AU46" s="34"/>
      <c r="AV46" s="34"/>
      <c r="AW46" s="34"/>
      <c r="AX46" s="34"/>
      <c r="AY46" s="34"/>
      <c r="AZ46" s="34"/>
    </row>
    <row r="47" spans="1:52" s="61" customFormat="1" ht="18" x14ac:dyDescent="0.5">
      <c r="A47" s="34"/>
      <c r="B47" s="34"/>
      <c r="C47" s="44" t="s">
        <v>83</v>
      </c>
      <c r="D47" s="45" t="s">
        <v>40</v>
      </c>
      <c r="E47" s="46" t="s">
        <v>172</v>
      </c>
      <c r="F47" s="23"/>
      <c r="G47" s="23"/>
      <c r="H47" s="149">
        <f>H67</f>
        <v>0</v>
      </c>
      <c r="I47" s="149">
        <f t="shared" ref="I47:AK47" si="14">I67</f>
        <v>0</v>
      </c>
      <c r="J47" s="149">
        <f t="shared" si="14"/>
        <v>0</v>
      </c>
      <c r="K47" s="149">
        <f t="shared" si="14"/>
        <v>0</v>
      </c>
      <c r="L47" s="149">
        <f t="shared" si="14"/>
        <v>0</v>
      </c>
      <c r="M47" s="149">
        <f t="shared" si="14"/>
        <v>0</v>
      </c>
      <c r="N47" s="149">
        <f t="shared" si="14"/>
        <v>0</v>
      </c>
      <c r="O47" s="149">
        <f t="shared" si="14"/>
        <v>0</v>
      </c>
      <c r="P47" s="149">
        <f t="shared" si="14"/>
        <v>0</v>
      </c>
      <c r="Q47" s="149">
        <f t="shared" si="14"/>
        <v>0</v>
      </c>
      <c r="R47" s="149">
        <f t="shared" si="14"/>
        <v>0</v>
      </c>
      <c r="S47" s="149">
        <f t="shared" si="14"/>
        <v>0</v>
      </c>
      <c r="T47" s="149">
        <f t="shared" si="14"/>
        <v>0</v>
      </c>
      <c r="U47" s="149">
        <f t="shared" si="14"/>
        <v>0</v>
      </c>
      <c r="V47" s="149">
        <f t="shared" si="14"/>
        <v>0</v>
      </c>
      <c r="W47" s="149">
        <f t="shared" si="14"/>
        <v>0</v>
      </c>
      <c r="X47" s="149">
        <f t="shared" si="14"/>
        <v>0</v>
      </c>
      <c r="Y47" s="149">
        <f t="shared" si="14"/>
        <v>0</v>
      </c>
      <c r="Z47" s="149">
        <f t="shared" si="14"/>
        <v>0</v>
      </c>
      <c r="AA47" s="149">
        <f t="shared" si="14"/>
        <v>0</v>
      </c>
      <c r="AB47" s="149">
        <f t="shared" si="14"/>
        <v>0</v>
      </c>
      <c r="AC47" s="149">
        <f t="shared" si="14"/>
        <v>0</v>
      </c>
      <c r="AD47" s="149">
        <f t="shared" si="14"/>
        <v>0</v>
      </c>
      <c r="AE47" s="149">
        <f t="shared" si="14"/>
        <v>0</v>
      </c>
      <c r="AF47" s="149">
        <f t="shared" si="14"/>
        <v>0</v>
      </c>
      <c r="AG47" s="149">
        <f t="shared" si="14"/>
        <v>0</v>
      </c>
      <c r="AH47" s="149">
        <f t="shared" si="14"/>
        <v>0</v>
      </c>
      <c r="AI47" s="149">
        <f t="shared" si="14"/>
        <v>0</v>
      </c>
      <c r="AJ47" s="149">
        <f t="shared" si="14"/>
        <v>0</v>
      </c>
      <c r="AK47" s="149">
        <f t="shared" si="14"/>
        <v>0</v>
      </c>
      <c r="AL47" s="34"/>
      <c r="AM47" s="34"/>
      <c r="AN47" s="34"/>
      <c r="AO47" s="34"/>
      <c r="AP47" s="23"/>
      <c r="AQ47" s="23"/>
      <c r="AR47" s="34"/>
      <c r="AS47" s="34"/>
      <c r="AT47" s="34"/>
      <c r="AU47" s="34"/>
      <c r="AV47" s="34"/>
      <c r="AW47" s="34"/>
      <c r="AX47" s="34"/>
      <c r="AY47" s="34"/>
      <c r="AZ47" s="34"/>
    </row>
    <row r="48" spans="1:52" s="61" customFormat="1" ht="18" x14ac:dyDescent="0.5">
      <c r="A48" s="34"/>
      <c r="B48" s="34"/>
      <c r="C48" s="44" t="s">
        <v>101</v>
      </c>
      <c r="D48" s="45" t="s">
        <v>40</v>
      </c>
      <c r="E48" s="46"/>
      <c r="F48" s="23"/>
      <c r="G48" s="23"/>
      <c r="H48" s="149">
        <f t="shared" ref="H48:AK48" si="15">IF(H$23=ModelFYStart,H47,G48)</f>
        <v>0</v>
      </c>
      <c r="I48" s="149">
        <f t="shared" si="15"/>
        <v>0</v>
      </c>
      <c r="J48" s="149">
        <f t="shared" si="15"/>
        <v>0</v>
      </c>
      <c r="K48" s="149">
        <f t="shared" si="15"/>
        <v>0</v>
      </c>
      <c r="L48" s="149">
        <f t="shared" si="15"/>
        <v>0</v>
      </c>
      <c r="M48" s="149">
        <f t="shared" si="15"/>
        <v>0</v>
      </c>
      <c r="N48" s="149">
        <f t="shared" si="15"/>
        <v>0</v>
      </c>
      <c r="O48" s="149">
        <f t="shared" si="15"/>
        <v>0</v>
      </c>
      <c r="P48" s="149">
        <f t="shared" si="15"/>
        <v>0</v>
      </c>
      <c r="Q48" s="149">
        <f t="shared" si="15"/>
        <v>0</v>
      </c>
      <c r="R48" s="149">
        <f t="shared" si="15"/>
        <v>0</v>
      </c>
      <c r="S48" s="149">
        <f t="shared" si="15"/>
        <v>0</v>
      </c>
      <c r="T48" s="149">
        <f t="shared" si="15"/>
        <v>0</v>
      </c>
      <c r="U48" s="149">
        <f t="shared" si="15"/>
        <v>0</v>
      </c>
      <c r="V48" s="149">
        <f t="shared" si="15"/>
        <v>0</v>
      </c>
      <c r="W48" s="149">
        <f t="shared" si="15"/>
        <v>0</v>
      </c>
      <c r="X48" s="149">
        <f t="shared" si="15"/>
        <v>0</v>
      </c>
      <c r="Y48" s="149">
        <f t="shared" si="15"/>
        <v>0</v>
      </c>
      <c r="Z48" s="149">
        <f t="shared" si="15"/>
        <v>0</v>
      </c>
      <c r="AA48" s="149">
        <f t="shared" si="15"/>
        <v>0</v>
      </c>
      <c r="AB48" s="149">
        <f t="shared" si="15"/>
        <v>0</v>
      </c>
      <c r="AC48" s="149">
        <f t="shared" si="15"/>
        <v>0</v>
      </c>
      <c r="AD48" s="149">
        <f t="shared" si="15"/>
        <v>0</v>
      </c>
      <c r="AE48" s="149">
        <f t="shared" si="15"/>
        <v>0</v>
      </c>
      <c r="AF48" s="149">
        <f t="shared" si="15"/>
        <v>0</v>
      </c>
      <c r="AG48" s="149">
        <f t="shared" si="15"/>
        <v>0</v>
      </c>
      <c r="AH48" s="149">
        <f t="shared" si="15"/>
        <v>0</v>
      </c>
      <c r="AI48" s="149">
        <f t="shared" si="15"/>
        <v>0</v>
      </c>
      <c r="AJ48" s="149">
        <f t="shared" si="15"/>
        <v>0</v>
      </c>
      <c r="AK48" s="149">
        <f t="shared" si="15"/>
        <v>0</v>
      </c>
      <c r="AL48" s="34"/>
      <c r="AM48" s="34"/>
      <c r="AN48" s="34"/>
      <c r="AO48" s="34"/>
      <c r="AP48" s="23"/>
      <c r="AQ48" s="23"/>
      <c r="AR48" s="34"/>
      <c r="AS48" s="34"/>
      <c r="AT48" s="34"/>
      <c r="AU48" s="34"/>
      <c r="AV48" s="34"/>
      <c r="AW48" s="34"/>
      <c r="AX48" s="34"/>
      <c r="AY48" s="34"/>
      <c r="AZ48" s="34"/>
    </row>
    <row r="49" spans="1:55" s="61" customFormat="1" ht="18" x14ac:dyDescent="0.5">
      <c r="A49" s="34"/>
      <c r="B49" s="34"/>
      <c r="C49" s="44" t="s">
        <v>102</v>
      </c>
      <c r="D49" s="45" t="s">
        <v>40</v>
      </c>
      <c r="E49" s="46"/>
      <c r="F49" s="34"/>
      <c r="G49" s="34"/>
      <c r="H49" s="149">
        <f t="shared" ref="H49:AK49" si="16">H47+shockasset3</f>
        <v>0</v>
      </c>
      <c r="I49" s="149">
        <f t="shared" si="16"/>
        <v>0</v>
      </c>
      <c r="J49" s="149">
        <f t="shared" si="16"/>
        <v>0</v>
      </c>
      <c r="K49" s="149">
        <f t="shared" si="16"/>
        <v>0</v>
      </c>
      <c r="L49" s="149">
        <f t="shared" si="16"/>
        <v>0</v>
      </c>
      <c r="M49" s="149">
        <f t="shared" si="16"/>
        <v>0</v>
      </c>
      <c r="N49" s="149">
        <f t="shared" si="16"/>
        <v>0</v>
      </c>
      <c r="O49" s="149">
        <f t="shared" si="16"/>
        <v>0</v>
      </c>
      <c r="P49" s="149">
        <f t="shared" si="16"/>
        <v>0</v>
      </c>
      <c r="Q49" s="149">
        <f t="shared" si="16"/>
        <v>0</v>
      </c>
      <c r="R49" s="149">
        <f t="shared" si="16"/>
        <v>0</v>
      </c>
      <c r="S49" s="149">
        <f t="shared" si="16"/>
        <v>0</v>
      </c>
      <c r="T49" s="149">
        <f t="shared" si="16"/>
        <v>0</v>
      </c>
      <c r="U49" s="149">
        <f t="shared" si="16"/>
        <v>0</v>
      </c>
      <c r="V49" s="149">
        <f t="shared" si="16"/>
        <v>0</v>
      </c>
      <c r="W49" s="149">
        <f t="shared" si="16"/>
        <v>0</v>
      </c>
      <c r="X49" s="149">
        <f t="shared" si="16"/>
        <v>0</v>
      </c>
      <c r="Y49" s="149">
        <f t="shared" si="16"/>
        <v>0</v>
      </c>
      <c r="Z49" s="149">
        <f t="shared" si="16"/>
        <v>0</v>
      </c>
      <c r="AA49" s="149">
        <f t="shared" si="16"/>
        <v>0</v>
      </c>
      <c r="AB49" s="149">
        <f t="shared" si="16"/>
        <v>0</v>
      </c>
      <c r="AC49" s="149">
        <f t="shared" si="16"/>
        <v>0</v>
      </c>
      <c r="AD49" s="149">
        <f t="shared" si="16"/>
        <v>0</v>
      </c>
      <c r="AE49" s="149">
        <f t="shared" si="16"/>
        <v>0</v>
      </c>
      <c r="AF49" s="149">
        <f t="shared" si="16"/>
        <v>0</v>
      </c>
      <c r="AG49" s="149">
        <f t="shared" si="16"/>
        <v>0</v>
      </c>
      <c r="AH49" s="149">
        <f t="shared" si="16"/>
        <v>0</v>
      </c>
      <c r="AI49" s="149">
        <f t="shared" si="16"/>
        <v>0</v>
      </c>
      <c r="AJ49" s="149">
        <f t="shared" si="16"/>
        <v>0</v>
      </c>
      <c r="AK49" s="149">
        <f t="shared" si="16"/>
        <v>0</v>
      </c>
      <c r="AL49" s="34"/>
      <c r="AM49" s="34"/>
      <c r="AN49" s="34"/>
      <c r="AO49" s="34"/>
      <c r="AP49" s="23"/>
      <c r="AQ49" s="23"/>
      <c r="AR49" s="34"/>
      <c r="AS49" s="34"/>
      <c r="AT49" s="34"/>
      <c r="AU49" s="34"/>
      <c r="AV49" s="34"/>
      <c r="AW49" s="34"/>
      <c r="AX49" s="34"/>
      <c r="AY49" s="34"/>
      <c r="AZ49" s="34"/>
    </row>
    <row r="50" spans="1:55" s="61" customFormat="1" ht="18" x14ac:dyDescent="0.5">
      <c r="A50" s="34"/>
      <c r="B50" s="34"/>
      <c r="C50" s="44"/>
      <c r="D50" s="45"/>
      <c r="E50" s="46"/>
      <c r="F50" s="34"/>
      <c r="G50" s="34"/>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4"/>
      <c r="AM50" s="34"/>
      <c r="AN50" s="34"/>
      <c r="AO50" s="34"/>
      <c r="AP50" s="23"/>
      <c r="AQ50" s="23"/>
      <c r="AR50" s="34"/>
      <c r="AS50" s="34"/>
      <c r="AT50" s="34"/>
      <c r="AU50" s="34"/>
      <c r="AV50" s="34"/>
      <c r="AW50" s="34"/>
      <c r="AX50" s="34"/>
      <c r="AY50" s="34"/>
      <c r="AZ50" s="34"/>
    </row>
    <row r="51" spans="1:55" s="62" customFormat="1" ht="25.5" x14ac:dyDescent="0.7">
      <c r="A51" s="23"/>
      <c r="B51" s="69" t="s">
        <v>173</v>
      </c>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23"/>
      <c r="AN51" s="23"/>
      <c r="AO51" s="23"/>
      <c r="AP51" s="23"/>
      <c r="AQ51" s="23"/>
      <c r="AR51" s="23"/>
      <c r="AS51" s="23"/>
      <c r="AT51" s="23"/>
      <c r="AU51" s="23"/>
      <c r="AV51" s="23"/>
      <c r="AW51" s="23"/>
      <c r="AX51" s="23"/>
      <c r="AY51" s="23"/>
      <c r="AZ51" s="23"/>
      <c r="BA51" s="19"/>
      <c r="BB51" s="19"/>
      <c r="BC51" s="19"/>
    </row>
    <row r="52" spans="1:55" s="61" customFormat="1" ht="18" x14ac:dyDescent="0.5">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23"/>
      <c r="AQ52" s="23"/>
      <c r="AR52" s="34"/>
      <c r="AS52" s="34"/>
      <c r="AT52" s="34"/>
      <c r="AU52" s="34"/>
      <c r="AV52" s="34"/>
      <c r="AW52" s="34"/>
      <c r="AX52" s="34"/>
      <c r="AY52" s="34"/>
      <c r="AZ52" s="34"/>
    </row>
    <row r="53" spans="1:55" s="19" customFormat="1" ht="17.5" customHeight="1" x14ac:dyDescent="0.5">
      <c r="A53" s="23"/>
      <c r="B53" s="63" t="s">
        <v>174</v>
      </c>
      <c r="C53" s="67"/>
      <c r="D53" s="64"/>
      <c r="E53" s="65"/>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34"/>
      <c r="AS53" s="23"/>
      <c r="AT53" s="23"/>
      <c r="AU53" s="23"/>
      <c r="AV53" s="23"/>
      <c r="AW53" s="23"/>
      <c r="AX53" s="23"/>
      <c r="AY53" s="23"/>
      <c r="AZ53" s="23"/>
    </row>
    <row r="54" spans="1:55" s="19" customFormat="1" ht="18" x14ac:dyDescent="0.5">
      <c r="A54" s="23"/>
      <c r="B54" s="23"/>
      <c r="C54" s="24"/>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34"/>
      <c r="AS54" s="23"/>
      <c r="AT54" s="23"/>
      <c r="AU54" s="23"/>
      <c r="AV54" s="23"/>
      <c r="AW54" s="23"/>
      <c r="AX54" s="23"/>
      <c r="AY54" s="23"/>
      <c r="AZ54" s="23"/>
    </row>
    <row r="55" spans="1:55" s="19" customFormat="1" ht="18" x14ac:dyDescent="0.5">
      <c r="A55" s="23"/>
      <c r="B55" s="23"/>
      <c r="C55" s="152" t="str">
        <f>asset1name&amp;": volumes"</f>
        <v>Non-bulk water asset 1: volumes</v>
      </c>
      <c r="D55" s="45" t="s">
        <v>40</v>
      </c>
      <c r="E55" s="23"/>
      <c r="F55" s="23"/>
      <c r="G55" s="23"/>
      <c r="H55" s="149">
        <f>INDEX($H57:$AK59,MATCH(volumesensitivity,$C57:$C59,0),MATCH(H$23,years,0))</f>
        <v>0</v>
      </c>
      <c r="I55" s="149">
        <f t="shared" ref="I55:AK55" si="17">INDEX($H57:$AK59,MATCH(volumesensitivity,$C57:$C59,0),MATCH(I$23,years,0))</f>
        <v>0</v>
      </c>
      <c r="J55" s="149">
        <f t="shared" si="17"/>
        <v>0</v>
      </c>
      <c r="K55" s="149">
        <f t="shared" si="17"/>
        <v>0</v>
      </c>
      <c r="L55" s="149">
        <f t="shared" si="17"/>
        <v>0</v>
      </c>
      <c r="M55" s="149">
        <f t="shared" si="17"/>
        <v>0</v>
      </c>
      <c r="N55" s="149">
        <f t="shared" si="17"/>
        <v>0</v>
      </c>
      <c r="O55" s="149">
        <f t="shared" si="17"/>
        <v>0</v>
      </c>
      <c r="P55" s="149">
        <f t="shared" si="17"/>
        <v>0</v>
      </c>
      <c r="Q55" s="149">
        <f t="shared" si="17"/>
        <v>0</v>
      </c>
      <c r="R55" s="149">
        <f t="shared" si="17"/>
        <v>0</v>
      </c>
      <c r="S55" s="149">
        <f t="shared" si="17"/>
        <v>0</v>
      </c>
      <c r="T55" s="149">
        <f t="shared" si="17"/>
        <v>0</v>
      </c>
      <c r="U55" s="149">
        <f t="shared" si="17"/>
        <v>0</v>
      </c>
      <c r="V55" s="149">
        <f t="shared" si="17"/>
        <v>0</v>
      </c>
      <c r="W55" s="149">
        <f t="shared" si="17"/>
        <v>0</v>
      </c>
      <c r="X55" s="149">
        <f t="shared" si="17"/>
        <v>0</v>
      </c>
      <c r="Y55" s="149">
        <f t="shared" si="17"/>
        <v>0</v>
      </c>
      <c r="Z55" s="149">
        <f t="shared" si="17"/>
        <v>0</v>
      </c>
      <c r="AA55" s="149">
        <f t="shared" si="17"/>
        <v>0</v>
      </c>
      <c r="AB55" s="149">
        <f t="shared" si="17"/>
        <v>0</v>
      </c>
      <c r="AC55" s="149">
        <f t="shared" si="17"/>
        <v>0</v>
      </c>
      <c r="AD55" s="149">
        <f t="shared" si="17"/>
        <v>0</v>
      </c>
      <c r="AE55" s="149">
        <f t="shared" si="17"/>
        <v>0</v>
      </c>
      <c r="AF55" s="149">
        <f t="shared" si="17"/>
        <v>0</v>
      </c>
      <c r="AG55" s="149">
        <f t="shared" si="17"/>
        <v>0</v>
      </c>
      <c r="AH55" s="149">
        <f t="shared" si="17"/>
        <v>0</v>
      </c>
      <c r="AI55" s="149">
        <f t="shared" si="17"/>
        <v>0</v>
      </c>
      <c r="AJ55" s="149">
        <f t="shared" si="17"/>
        <v>0</v>
      </c>
      <c r="AK55" s="149">
        <f t="shared" si="17"/>
        <v>0</v>
      </c>
      <c r="AL55" s="23"/>
      <c r="AM55" s="23"/>
      <c r="AN55" s="23"/>
      <c r="AO55" s="23"/>
      <c r="AP55" s="23"/>
      <c r="AQ55" s="23"/>
      <c r="AR55" s="34"/>
      <c r="AS55" s="23"/>
      <c r="AT55" s="23"/>
      <c r="AU55" s="23"/>
      <c r="AV55" s="23"/>
      <c r="AW55" s="23"/>
      <c r="AX55" s="23"/>
      <c r="AY55" s="23"/>
      <c r="AZ55" s="23"/>
    </row>
    <row r="56" spans="1:55" s="19" customFormat="1" ht="18" x14ac:dyDescent="0.5">
      <c r="A56" s="23"/>
      <c r="B56" s="23"/>
      <c r="C56" s="23"/>
      <c r="D56" s="45"/>
      <c r="E56" s="23"/>
      <c r="F56" s="23"/>
      <c r="G56" s="23"/>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23"/>
      <c r="AM56" s="23"/>
      <c r="AN56" s="23"/>
      <c r="AO56" s="23"/>
      <c r="AP56" s="23"/>
      <c r="AQ56" s="23"/>
      <c r="AR56" s="23"/>
      <c r="AS56" s="23"/>
      <c r="AT56" s="23"/>
      <c r="AU56" s="23"/>
      <c r="AV56" s="23"/>
      <c r="AW56" s="23"/>
      <c r="AX56" s="23"/>
      <c r="AY56" s="23"/>
      <c r="AZ56" s="23"/>
    </row>
    <row r="57" spans="1:55" s="19" customFormat="1" ht="18" x14ac:dyDescent="0.5">
      <c r="A57" s="23"/>
      <c r="B57" s="23"/>
      <c r="C57" s="66" t="s">
        <v>146</v>
      </c>
      <c r="D57" s="45" t="s">
        <v>40</v>
      </c>
      <c r="E57" s="23"/>
      <c r="F57" s="23"/>
      <c r="G57" s="2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23"/>
      <c r="AM57" s="23"/>
      <c r="AN57" s="23"/>
      <c r="AO57" s="23"/>
      <c r="AP57" s="23"/>
      <c r="AQ57" s="23"/>
      <c r="AR57" s="23"/>
      <c r="AS57" s="23"/>
      <c r="AT57" s="23"/>
      <c r="AU57" s="23"/>
      <c r="AV57" s="23"/>
      <c r="AW57" s="23"/>
      <c r="AX57" s="23"/>
      <c r="AY57" s="23"/>
      <c r="AZ57" s="23"/>
    </row>
    <row r="58" spans="1:55" s="19" customFormat="1" ht="18" x14ac:dyDescent="0.5">
      <c r="A58" s="23"/>
      <c r="B58" s="23"/>
      <c r="C58" s="66" t="s">
        <v>35</v>
      </c>
      <c r="D58" s="45" t="s">
        <v>40</v>
      </c>
      <c r="E58" s="23"/>
      <c r="F58" s="23"/>
      <c r="G58" s="23"/>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23"/>
      <c r="AM58" s="23"/>
      <c r="AN58" s="23"/>
      <c r="AO58" s="23"/>
      <c r="AP58" s="23"/>
      <c r="AQ58" s="23"/>
      <c r="AR58" s="23"/>
      <c r="AS58" s="23"/>
      <c r="AT58" s="23"/>
      <c r="AU58" s="23"/>
      <c r="AV58" s="23"/>
      <c r="AW58" s="23"/>
      <c r="AX58" s="23"/>
      <c r="AY58" s="23"/>
      <c r="AZ58" s="23"/>
    </row>
    <row r="59" spans="1:55" s="19" customFormat="1" ht="18" x14ac:dyDescent="0.5">
      <c r="A59" s="23"/>
      <c r="B59" s="23"/>
      <c r="C59" s="66" t="s">
        <v>147</v>
      </c>
      <c r="D59" s="45" t="s">
        <v>40</v>
      </c>
      <c r="E59" s="23"/>
      <c r="F59" s="23"/>
      <c r="G59" s="23"/>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23"/>
      <c r="AM59" s="23"/>
      <c r="AN59" s="23"/>
      <c r="AO59" s="23"/>
      <c r="AP59" s="23"/>
      <c r="AQ59" s="23"/>
      <c r="AR59" s="23"/>
      <c r="AS59" s="23"/>
      <c r="AT59" s="23"/>
      <c r="AU59" s="23"/>
      <c r="AV59" s="23"/>
      <c r="AW59" s="23"/>
      <c r="AX59" s="23"/>
      <c r="AY59" s="23"/>
      <c r="AZ59" s="23"/>
    </row>
    <row r="60" spans="1:55" s="19" customFormat="1" ht="18" x14ac:dyDescent="0.5">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row>
    <row r="61" spans="1:55" s="19" customFormat="1" ht="18" x14ac:dyDescent="0.5">
      <c r="A61" s="23"/>
      <c r="B61" s="23"/>
      <c r="C61" s="152" t="str">
        <f>asset2name&amp;": volumes"</f>
        <v>Non-bulk water asset 2: volumes</v>
      </c>
      <c r="D61" s="45" t="s">
        <v>40</v>
      </c>
      <c r="E61" s="23"/>
      <c r="F61" s="23"/>
      <c r="G61" s="23"/>
      <c r="H61" s="149">
        <f t="shared" ref="H61:AK61" si="18">INDEX($H63:$AK65,MATCH(volumesensitivity,$C63:$C65,0),MATCH(H$23,years,0))</f>
        <v>0</v>
      </c>
      <c r="I61" s="149">
        <f t="shared" si="18"/>
        <v>0</v>
      </c>
      <c r="J61" s="149">
        <f t="shared" si="18"/>
        <v>0</v>
      </c>
      <c r="K61" s="149">
        <f t="shared" si="18"/>
        <v>0</v>
      </c>
      <c r="L61" s="149">
        <f t="shared" si="18"/>
        <v>0</v>
      </c>
      <c r="M61" s="149">
        <f t="shared" si="18"/>
        <v>0</v>
      </c>
      <c r="N61" s="149">
        <f t="shared" si="18"/>
        <v>0</v>
      </c>
      <c r="O61" s="149">
        <f t="shared" si="18"/>
        <v>0</v>
      </c>
      <c r="P61" s="149">
        <f t="shared" si="18"/>
        <v>0</v>
      </c>
      <c r="Q61" s="149">
        <f t="shared" si="18"/>
        <v>0</v>
      </c>
      <c r="R61" s="149">
        <f t="shared" si="18"/>
        <v>0</v>
      </c>
      <c r="S61" s="149">
        <f t="shared" si="18"/>
        <v>0</v>
      </c>
      <c r="T61" s="149">
        <f t="shared" si="18"/>
        <v>0</v>
      </c>
      <c r="U61" s="149">
        <f t="shared" si="18"/>
        <v>0</v>
      </c>
      <c r="V61" s="149">
        <f t="shared" si="18"/>
        <v>0</v>
      </c>
      <c r="W61" s="149">
        <f t="shared" si="18"/>
        <v>0</v>
      </c>
      <c r="X61" s="149">
        <f t="shared" si="18"/>
        <v>0</v>
      </c>
      <c r="Y61" s="149">
        <f t="shared" si="18"/>
        <v>0</v>
      </c>
      <c r="Z61" s="149">
        <f t="shared" si="18"/>
        <v>0</v>
      </c>
      <c r="AA61" s="149">
        <f t="shared" si="18"/>
        <v>0</v>
      </c>
      <c r="AB61" s="149">
        <f t="shared" si="18"/>
        <v>0</v>
      </c>
      <c r="AC61" s="149">
        <f t="shared" si="18"/>
        <v>0</v>
      </c>
      <c r="AD61" s="149">
        <f t="shared" si="18"/>
        <v>0</v>
      </c>
      <c r="AE61" s="149">
        <f t="shared" si="18"/>
        <v>0</v>
      </c>
      <c r="AF61" s="149">
        <f t="shared" si="18"/>
        <v>0</v>
      </c>
      <c r="AG61" s="149">
        <f t="shared" si="18"/>
        <v>0</v>
      </c>
      <c r="AH61" s="149">
        <f t="shared" si="18"/>
        <v>0</v>
      </c>
      <c r="AI61" s="149">
        <f t="shared" si="18"/>
        <v>0</v>
      </c>
      <c r="AJ61" s="149">
        <f t="shared" si="18"/>
        <v>0</v>
      </c>
      <c r="AK61" s="149">
        <f t="shared" si="18"/>
        <v>0</v>
      </c>
      <c r="AL61" s="23"/>
      <c r="AM61" s="23"/>
      <c r="AN61" s="23"/>
      <c r="AO61" s="23"/>
      <c r="AP61" s="23"/>
      <c r="AQ61" s="23"/>
      <c r="AR61" s="34"/>
      <c r="AS61" s="23"/>
      <c r="AT61" s="23"/>
      <c r="AU61" s="23"/>
      <c r="AV61" s="23"/>
      <c r="AW61" s="23"/>
      <c r="AX61" s="23"/>
      <c r="AY61" s="23"/>
      <c r="AZ61" s="23"/>
    </row>
    <row r="62" spans="1:55" s="19" customFormat="1" ht="18" x14ac:dyDescent="0.5">
      <c r="A62" s="23"/>
      <c r="B62" s="23"/>
      <c r="C62" s="23"/>
      <c r="D62" s="45"/>
      <c r="E62" s="23"/>
      <c r="F62" s="23"/>
      <c r="G62" s="23"/>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23"/>
      <c r="AM62" s="23"/>
      <c r="AN62" s="23"/>
      <c r="AO62" s="23"/>
      <c r="AP62" s="23"/>
      <c r="AQ62" s="23"/>
      <c r="AR62" s="23"/>
      <c r="AS62" s="23"/>
      <c r="AT62" s="23"/>
      <c r="AU62" s="23"/>
      <c r="AV62" s="23"/>
      <c r="AW62" s="23"/>
      <c r="AX62" s="23"/>
      <c r="AY62" s="23"/>
      <c r="AZ62" s="23"/>
    </row>
    <row r="63" spans="1:55" s="19" customFormat="1" ht="18" x14ac:dyDescent="0.5">
      <c r="A63" s="23"/>
      <c r="B63" s="23"/>
      <c r="C63" s="66" t="s">
        <v>146</v>
      </c>
      <c r="D63" s="45" t="s">
        <v>40</v>
      </c>
      <c r="E63" s="23"/>
      <c r="F63" s="23"/>
      <c r="G63" s="23"/>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23"/>
      <c r="AM63" s="23"/>
      <c r="AN63" s="23"/>
      <c r="AO63" s="23"/>
      <c r="AP63" s="23"/>
      <c r="AQ63" s="23"/>
      <c r="AR63" s="23"/>
      <c r="AS63" s="23"/>
      <c r="AT63" s="23"/>
      <c r="AU63" s="23"/>
      <c r="AV63" s="23"/>
      <c r="AW63" s="23"/>
      <c r="AX63" s="23"/>
      <c r="AY63" s="23"/>
      <c r="AZ63" s="23"/>
    </row>
    <row r="64" spans="1:55" s="19" customFormat="1" ht="18" x14ac:dyDescent="0.5">
      <c r="A64" s="23"/>
      <c r="B64" s="23"/>
      <c r="C64" s="66" t="s">
        <v>35</v>
      </c>
      <c r="D64" s="45" t="s">
        <v>40</v>
      </c>
      <c r="E64" s="23"/>
      <c r="F64" s="23"/>
      <c r="G64" s="23"/>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23"/>
      <c r="AM64" s="23"/>
      <c r="AN64" s="23"/>
      <c r="AO64" s="23"/>
      <c r="AP64" s="23"/>
      <c r="AQ64" s="23"/>
      <c r="AR64" s="23"/>
      <c r="AS64" s="23"/>
      <c r="AT64" s="23"/>
      <c r="AU64" s="23"/>
      <c r="AV64" s="23"/>
      <c r="AW64" s="23"/>
      <c r="AX64" s="23"/>
      <c r="AY64" s="23"/>
      <c r="AZ64" s="23"/>
    </row>
    <row r="65" spans="1:52" s="19" customFormat="1" ht="18" x14ac:dyDescent="0.5">
      <c r="A65" s="23"/>
      <c r="B65" s="23"/>
      <c r="C65" s="66" t="s">
        <v>147</v>
      </c>
      <c r="D65" s="45" t="s">
        <v>40</v>
      </c>
      <c r="E65" s="23"/>
      <c r="F65" s="23"/>
      <c r="G65" s="23"/>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23"/>
      <c r="AM65" s="23"/>
      <c r="AN65" s="23"/>
      <c r="AO65" s="23"/>
      <c r="AP65" s="23"/>
      <c r="AQ65" s="23"/>
      <c r="AR65" s="23"/>
      <c r="AS65" s="23"/>
      <c r="AT65" s="23"/>
      <c r="AU65" s="23"/>
      <c r="AV65" s="23"/>
      <c r="AW65" s="23"/>
      <c r="AX65" s="23"/>
      <c r="AY65" s="23"/>
      <c r="AZ65" s="23"/>
    </row>
    <row r="66" spans="1:52" s="19" customFormat="1" ht="18" x14ac:dyDescent="0.5">
      <c r="A66" s="23"/>
      <c r="B66" s="23"/>
      <c r="C66" s="23"/>
      <c r="D66" s="23"/>
      <c r="E66" s="23"/>
      <c r="F66" s="23"/>
      <c r="G66" s="23"/>
      <c r="H66" s="104"/>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row>
    <row r="67" spans="1:52" s="19" customFormat="1" ht="18" x14ac:dyDescent="0.5">
      <c r="A67" s="23"/>
      <c r="B67" s="23"/>
      <c r="C67" s="152" t="str">
        <f>asset3name&amp;": volumes"</f>
        <v>Non-bulk water asset 3: volumes</v>
      </c>
      <c r="D67" s="45" t="s">
        <v>40</v>
      </c>
      <c r="E67" s="23"/>
      <c r="F67" s="23"/>
      <c r="G67" s="23"/>
      <c r="H67" s="149">
        <f>INDEX($H69:$AK71,MATCH(volumesensitivity,$C69:$C71,0),MATCH(H$23,years,0))</f>
        <v>0</v>
      </c>
      <c r="I67" s="149">
        <f t="shared" ref="I67:AK67" si="19">INDEX($H69:$AK71,MATCH(volumesensitivity,$C69:$C71,0),MATCH(I$23,years,0))</f>
        <v>0</v>
      </c>
      <c r="J67" s="149">
        <f t="shared" si="19"/>
        <v>0</v>
      </c>
      <c r="K67" s="149">
        <f t="shared" si="19"/>
        <v>0</v>
      </c>
      <c r="L67" s="149">
        <f t="shared" si="19"/>
        <v>0</v>
      </c>
      <c r="M67" s="149">
        <f t="shared" si="19"/>
        <v>0</v>
      </c>
      <c r="N67" s="149">
        <f t="shared" si="19"/>
        <v>0</v>
      </c>
      <c r="O67" s="149">
        <f t="shared" si="19"/>
        <v>0</v>
      </c>
      <c r="P67" s="149">
        <f t="shared" si="19"/>
        <v>0</v>
      </c>
      <c r="Q67" s="149">
        <f t="shared" si="19"/>
        <v>0</v>
      </c>
      <c r="R67" s="149">
        <f t="shared" si="19"/>
        <v>0</v>
      </c>
      <c r="S67" s="149">
        <f t="shared" si="19"/>
        <v>0</v>
      </c>
      <c r="T67" s="149">
        <f t="shared" si="19"/>
        <v>0</v>
      </c>
      <c r="U67" s="149">
        <f t="shared" si="19"/>
        <v>0</v>
      </c>
      <c r="V67" s="149">
        <f t="shared" si="19"/>
        <v>0</v>
      </c>
      <c r="W67" s="149">
        <f t="shared" si="19"/>
        <v>0</v>
      </c>
      <c r="X67" s="149">
        <f t="shared" si="19"/>
        <v>0</v>
      </c>
      <c r="Y67" s="149">
        <f t="shared" si="19"/>
        <v>0</v>
      </c>
      <c r="Z67" s="149">
        <f t="shared" si="19"/>
        <v>0</v>
      </c>
      <c r="AA67" s="149">
        <f t="shared" si="19"/>
        <v>0</v>
      </c>
      <c r="AB67" s="149">
        <f t="shared" si="19"/>
        <v>0</v>
      </c>
      <c r="AC67" s="149">
        <f t="shared" si="19"/>
        <v>0</v>
      </c>
      <c r="AD67" s="149">
        <f t="shared" si="19"/>
        <v>0</v>
      </c>
      <c r="AE67" s="149">
        <f t="shared" si="19"/>
        <v>0</v>
      </c>
      <c r="AF67" s="149">
        <f t="shared" si="19"/>
        <v>0</v>
      </c>
      <c r="AG67" s="149">
        <f t="shared" si="19"/>
        <v>0</v>
      </c>
      <c r="AH67" s="149">
        <f t="shared" si="19"/>
        <v>0</v>
      </c>
      <c r="AI67" s="149">
        <f t="shared" si="19"/>
        <v>0</v>
      </c>
      <c r="AJ67" s="149">
        <f t="shared" si="19"/>
        <v>0</v>
      </c>
      <c r="AK67" s="149">
        <f t="shared" si="19"/>
        <v>0</v>
      </c>
      <c r="AL67" s="23"/>
      <c r="AM67" s="23"/>
      <c r="AN67" s="23"/>
      <c r="AO67" s="23"/>
      <c r="AP67" s="23"/>
      <c r="AQ67" s="23"/>
      <c r="AR67" s="34"/>
      <c r="AS67" s="23"/>
      <c r="AT67" s="23"/>
      <c r="AU67" s="23"/>
      <c r="AV67" s="23"/>
      <c r="AW67" s="23"/>
      <c r="AX67" s="23"/>
      <c r="AY67" s="23"/>
      <c r="AZ67" s="23"/>
    </row>
    <row r="68" spans="1:52" s="19" customFormat="1" ht="18" x14ac:dyDescent="0.5">
      <c r="A68" s="23"/>
      <c r="B68" s="23"/>
      <c r="C68" s="23"/>
      <c r="D68" s="45"/>
      <c r="E68" s="23"/>
      <c r="F68" s="23"/>
      <c r="G68" s="23"/>
      <c r="H68" s="104"/>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23"/>
      <c r="AM68" s="23"/>
      <c r="AN68" s="23"/>
      <c r="AO68" s="23"/>
      <c r="AP68" s="23"/>
      <c r="AQ68" s="23"/>
      <c r="AR68" s="23"/>
      <c r="AS68" s="23"/>
      <c r="AT68" s="23"/>
      <c r="AU68" s="23"/>
      <c r="AV68" s="23"/>
      <c r="AW68" s="23"/>
      <c r="AX68" s="23"/>
      <c r="AY68" s="23"/>
      <c r="AZ68" s="23"/>
    </row>
    <row r="69" spans="1:52" s="19" customFormat="1" ht="18" x14ac:dyDescent="0.5">
      <c r="A69" s="23"/>
      <c r="B69" s="23"/>
      <c r="C69" s="66" t="s">
        <v>146</v>
      </c>
      <c r="D69" s="45" t="s">
        <v>40</v>
      </c>
      <c r="E69" s="23"/>
      <c r="F69" s="23"/>
      <c r="G69" s="2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23"/>
      <c r="AM69" s="23"/>
      <c r="AN69" s="23"/>
      <c r="AO69" s="23"/>
      <c r="AP69" s="23"/>
      <c r="AQ69" s="23"/>
      <c r="AR69" s="23"/>
      <c r="AS69" s="23"/>
      <c r="AT69" s="23"/>
      <c r="AU69" s="23"/>
      <c r="AV69" s="23"/>
      <c r="AW69" s="23"/>
      <c r="AX69" s="23"/>
      <c r="AY69" s="23"/>
      <c r="AZ69" s="23"/>
    </row>
    <row r="70" spans="1:52" s="19" customFormat="1" ht="18" x14ac:dyDescent="0.5">
      <c r="A70" s="23"/>
      <c r="B70" s="23"/>
      <c r="C70" s="66" t="s">
        <v>35</v>
      </c>
      <c r="D70" s="45" t="s">
        <v>40</v>
      </c>
      <c r="E70" s="23"/>
      <c r="F70" s="23"/>
      <c r="G70" s="2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23"/>
      <c r="AM70" s="23"/>
      <c r="AN70" s="23"/>
      <c r="AO70" s="23"/>
      <c r="AP70" s="23"/>
      <c r="AQ70" s="23"/>
      <c r="AR70" s="23"/>
      <c r="AS70" s="23"/>
      <c r="AT70" s="23"/>
      <c r="AU70" s="23"/>
      <c r="AV70" s="23"/>
      <c r="AW70" s="23"/>
      <c r="AX70" s="23"/>
      <c r="AY70" s="23"/>
      <c r="AZ70" s="23"/>
    </row>
    <row r="71" spans="1:52" s="19" customFormat="1" ht="18" x14ac:dyDescent="0.5">
      <c r="A71" s="23"/>
      <c r="B71" s="23"/>
      <c r="C71" s="66" t="s">
        <v>147</v>
      </c>
      <c r="D71" s="45" t="s">
        <v>40</v>
      </c>
      <c r="E71" s="23"/>
      <c r="F71" s="23"/>
      <c r="G71" s="23"/>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3"/>
      <c r="AK71" s="103"/>
      <c r="AL71" s="23"/>
      <c r="AM71" s="23"/>
      <c r="AN71" s="23"/>
      <c r="AO71" s="23"/>
      <c r="AP71" s="23"/>
      <c r="AQ71" s="23"/>
      <c r="AR71" s="23"/>
      <c r="AS71" s="23"/>
      <c r="AT71" s="23"/>
      <c r="AU71" s="23"/>
      <c r="AV71" s="23"/>
      <c r="AW71" s="23"/>
      <c r="AX71" s="23"/>
      <c r="AY71" s="23"/>
      <c r="AZ71" s="23"/>
    </row>
    <row r="72" spans="1:52" s="19" customFormat="1" ht="18" x14ac:dyDescent="0.5">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row>
    <row r="73" spans="1:52" s="19" customFormat="1" ht="32" thickBot="1" x14ac:dyDescent="0.9">
      <c r="A73" s="22"/>
      <c r="B73" s="184" t="s">
        <v>175</v>
      </c>
      <c r="C73" s="184"/>
      <c r="D73" s="185"/>
      <c r="E73" s="185"/>
      <c r="F73" s="185"/>
      <c r="G73" s="185"/>
      <c r="H73" s="185"/>
      <c r="I73" s="185"/>
      <c r="J73" s="185"/>
      <c r="K73" s="185"/>
      <c r="L73" s="185"/>
      <c r="M73" s="185"/>
      <c r="N73" s="185"/>
      <c r="O73" s="185"/>
      <c r="P73" s="185"/>
      <c r="Q73" s="185"/>
      <c r="R73" s="185"/>
      <c r="S73" s="185"/>
      <c r="T73" s="185"/>
      <c r="U73" s="185"/>
      <c r="V73" s="185"/>
      <c r="W73" s="185"/>
      <c r="X73" s="185"/>
      <c r="Y73" s="185"/>
      <c r="Z73" s="185"/>
      <c r="AA73" s="185"/>
      <c r="AB73" s="185"/>
      <c r="AC73" s="185"/>
      <c r="AD73" s="185"/>
      <c r="AE73" s="185"/>
      <c r="AF73" s="185"/>
      <c r="AG73" s="185"/>
      <c r="AH73" s="185"/>
      <c r="AI73" s="185"/>
      <c r="AJ73" s="185"/>
      <c r="AK73" s="185"/>
      <c r="AL73" s="185"/>
      <c r="AM73" s="202"/>
      <c r="AN73" s="203"/>
      <c r="AO73" s="203"/>
      <c r="AP73" s="203"/>
      <c r="AQ73" s="203"/>
      <c r="AR73" s="203"/>
      <c r="AS73" s="203"/>
      <c r="AT73" s="203"/>
      <c r="AU73" s="203"/>
      <c r="AV73" s="203"/>
      <c r="AW73" s="203"/>
      <c r="AX73" s="203"/>
      <c r="AY73" s="203"/>
      <c r="AZ73" s="203"/>
    </row>
    <row r="74" spans="1:52" s="19" customFormat="1" ht="21" customHeight="1" x14ac:dyDescent="0.85">
      <c r="A74" s="34"/>
      <c r="B74" s="34"/>
      <c r="C74" s="47"/>
      <c r="D74" s="34"/>
      <c r="E74" s="34"/>
      <c r="F74" s="34"/>
      <c r="G74" s="34"/>
      <c r="H74" s="23"/>
      <c r="I74" s="23"/>
      <c r="J74" s="23"/>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23"/>
      <c r="AQ74" s="23"/>
      <c r="AR74" s="48"/>
      <c r="AS74" s="48"/>
      <c r="AT74" s="23"/>
      <c r="AU74" s="23"/>
      <c r="AV74" s="23"/>
      <c r="AW74" s="23"/>
      <c r="AX74" s="23"/>
      <c r="AY74" s="23"/>
      <c r="AZ74" s="23"/>
    </row>
    <row r="75" spans="1:52" s="70" customFormat="1" ht="18" x14ac:dyDescent="0.5">
      <c r="A75" s="64"/>
      <c r="B75" s="63" t="s">
        <v>174</v>
      </c>
      <c r="C75" s="43"/>
      <c r="D75" s="65"/>
      <c r="F75" s="80"/>
      <c r="G75" s="80"/>
      <c r="H75" s="23"/>
      <c r="I75" s="23"/>
      <c r="J75" s="23"/>
      <c r="K75" s="34"/>
      <c r="L75" s="80"/>
      <c r="M75" s="64"/>
      <c r="N75" s="64"/>
      <c r="O75" s="64"/>
      <c r="P75" s="64"/>
      <c r="Q75" s="64"/>
      <c r="R75" s="64"/>
      <c r="S75" s="64"/>
      <c r="T75" s="64"/>
      <c r="U75" s="64"/>
      <c r="V75" s="64"/>
      <c r="W75" s="64"/>
      <c r="X75" s="64"/>
      <c r="Y75" s="64"/>
      <c r="Z75" s="64"/>
      <c r="AA75" s="64"/>
      <c r="AB75" s="64"/>
      <c r="AC75" s="64"/>
      <c r="AD75" s="64"/>
      <c r="AE75" s="64"/>
      <c r="AF75" s="64"/>
      <c r="AG75" s="64"/>
      <c r="AH75" s="64"/>
      <c r="AI75" s="64"/>
      <c r="AJ75" s="64"/>
      <c r="AK75" s="64"/>
      <c r="AL75" s="64"/>
      <c r="AM75" s="64"/>
      <c r="AN75" s="80"/>
      <c r="AO75" s="80"/>
      <c r="AP75" s="64"/>
      <c r="AQ75" s="64"/>
      <c r="AR75" s="64"/>
      <c r="AS75" s="80"/>
      <c r="AT75" s="80"/>
      <c r="AU75" s="80"/>
      <c r="AV75" s="80"/>
      <c r="AW75" s="80"/>
      <c r="AX75" s="80"/>
      <c r="AY75" s="80"/>
      <c r="AZ75" s="80"/>
    </row>
    <row r="76" spans="1:52" s="19" customFormat="1" ht="31.5" customHeight="1" x14ac:dyDescent="0.5">
      <c r="A76" s="23"/>
      <c r="B76" s="23"/>
      <c r="C76" s="23"/>
      <c r="D76" s="23"/>
      <c r="E76" s="81" t="s">
        <v>104</v>
      </c>
      <c r="F76" s="81" t="s">
        <v>105</v>
      </c>
      <c r="G76" s="23"/>
      <c r="H76" s="23"/>
      <c r="I76" s="23"/>
      <c r="J76" s="23"/>
      <c r="K76" s="34"/>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row>
    <row r="77" spans="1:52" s="19" customFormat="1" ht="18" x14ac:dyDescent="0.5">
      <c r="A77" s="23"/>
      <c r="B77" s="23"/>
      <c r="C77" s="71" t="s">
        <v>176</v>
      </c>
      <c r="D77" s="72" t="s">
        <v>44</v>
      </c>
      <c r="E77" s="73"/>
      <c r="F77" s="73"/>
      <c r="G77" s="75"/>
      <c r="H77" s="23"/>
      <c r="I77" s="23"/>
      <c r="J77" s="23"/>
      <c r="K77" s="34"/>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row>
    <row r="78" spans="1:52" s="19" customFormat="1" ht="18" x14ac:dyDescent="0.5">
      <c r="A78" s="23"/>
      <c r="B78" s="23"/>
      <c r="C78" s="71" t="s">
        <v>177</v>
      </c>
      <c r="D78" s="72" t="s">
        <v>44</v>
      </c>
      <c r="E78" s="73"/>
      <c r="F78" s="73"/>
      <c r="G78" s="75"/>
      <c r="H78" s="23"/>
      <c r="I78" s="23"/>
      <c r="J78" s="23"/>
      <c r="K78" s="34"/>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row>
    <row r="79" spans="1:52" s="19" customFormat="1" ht="18" x14ac:dyDescent="0.5">
      <c r="A79" s="23"/>
      <c r="B79" s="23"/>
      <c r="C79" s="71" t="s">
        <v>178</v>
      </c>
      <c r="D79" s="72" t="s">
        <v>44</v>
      </c>
      <c r="E79" s="73"/>
      <c r="F79" s="73"/>
      <c r="G79" s="75"/>
      <c r="H79" s="23"/>
      <c r="I79" s="23"/>
      <c r="J79" s="23"/>
      <c r="K79" s="34"/>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23"/>
      <c r="AZ79" s="23"/>
    </row>
    <row r="80" spans="1:52" s="61" customFormat="1" ht="18" x14ac:dyDescent="0.5">
      <c r="A80" s="34"/>
      <c r="B80" s="34"/>
      <c r="C80" s="34"/>
      <c r="D80" s="72"/>
      <c r="E80" s="34"/>
      <c r="F80" s="34"/>
      <c r="G80" s="75"/>
      <c r="H80" s="23"/>
      <c r="I80" s="23"/>
      <c r="J80" s="23"/>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row>
    <row r="81" spans="1:55" s="62" customFormat="1" ht="25.5" x14ac:dyDescent="0.7">
      <c r="A81" s="23"/>
      <c r="B81" s="78" t="s">
        <v>179</v>
      </c>
      <c r="C81" s="51"/>
      <c r="D81" s="33"/>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23"/>
      <c r="AN81" s="23"/>
      <c r="AO81" s="23"/>
      <c r="AP81" s="23"/>
      <c r="AQ81" s="23"/>
      <c r="AR81" s="23"/>
      <c r="AS81" s="23"/>
      <c r="AT81" s="23"/>
      <c r="AU81" s="23"/>
      <c r="AV81" s="23"/>
      <c r="AW81" s="23"/>
      <c r="AX81" s="23"/>
      <c r="AY81" s="23"/>
      <c r="AZ81" s="23"/>
      <c r="BA81" s="19"/>
      <c r="BB81" s="19"/>
      <c r="BC81" s="19"/>
    </row>
    <row r="82" spans="1:55" s="74" customFormat="1" ht="18" x14ac:dyDescent="0.5">
      <c r="A82" s="75"/>
      <c r="B82" s="75"/>
      <c r="C82" s="75" t="s">
        <v>180</v>
      </c>
      <c r="D82" s="76"/>
      <c r="E82" s="75"/>
      <c r="F82" s="75"/>
      <c r="G82" s="75"/>
      <c r="H82" s="75"/>
      <c r="I82" s="75"/>
      <c r="J82" s="75"/>
      <c r="K82" s="75"/>
      <c r="L82" s="75"/>
      <c r="M82" s="75"/>
      <c r="N82" s="75"/>
      <c r="O82" s="75"/>
      <c r="P82" s="75"/>
      <c r="Q82" s="75"/>
      <c r="R82" s="75"/>
      <c r="S82" s="75"/>
      <c r="T82" s="75"/>
      <c r="U82" s="75"/>
      <c r="V82" s="75"/>
      <c r="W82" s="75"/>
      <c r="X82" s="75"/>
      <c r="Y82" s="75"/>
      <c r="Z82" s="75"/>
      <c r="AA82" s="75"/>
      <c r="AB82" s="75"/>
      <c r="AC82" s="75"/>
      <c r="AD82" s="75"/>
      <c r="AE82" s="75"/>
      <c r="AF82" s="75"/>
      <c r="AG82" s="75"/>
      <c r="AH82" s="75"/>
      <c r="AI82" s="75"/>
      <c r="AJ82" s="75"/>
      <c r="AK82" s="75"/>
      <c r="AL82" s="75"/>
      <c r="AM82" s="75"/>
      <c r="AN82" s="75"/>
      <c r="AO82" s="75"/>
      <c r="AP82" s="75"/>
      <c r="AQ82" s="75"/>
      <c r="AR82" s="75"/>
      <c r="AS82" s="75"/>
      <c r="AT82" s="75"/>
      <c r="AU82" s="75"/>
      <c r="AV82" s="75"/>
      <c r="AW82" s="75"/>
      <c r="AX82" s="75"/>
      <c r="AY82" s="75"/>
      <c r="AZ82" s="75"/>
    </row>
    <row r="83" spans="1:55" s="74" customFormat="1" ht="18" x14ac:dyDescent="0.5">
      <c r="A83" s="75"/>
      <c r="B83" s="75"/>
      <c r="C83" s="75"/>
      <c r="D83" s="76"/>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row>
    <row r="84" spans="1:55" s="19" customFormat="1" ht="18" x14ac:dyDescent="0.5">
      <c r="A84" s="23"/>
      <c r="B84" s="23"/>
      <c r="C84" s="23"/>
      <c r="D84" s="23"/>
      <c r="E84" s="23"/>
      <c r="F84" s="23"/>
      <c r="G84" s="23"/>
      <c r="H84" s="23" t="s">
        <v>106</v>
      </c>
      <c r="I84" s="23" t="s">
        <v>107</v>
      </c>
      <c r="J84" s="23" t="s">
        <v>108</v>
      </c>
      <c r="K84" s="23" t="s">
        <v>109</v>
      </c>
      <c r="L84" s="23" t="s">
        <v>110</v>
      </c>
      <c r="M84" s="23" t="s">
        <v>111</v>
      </c>
      <c r="N84" s="23" t="s">
        <v>112</v>
      </c>
      <c r="O84" s="23" t="s">
        <v>113</v>
      </c>
      <c r="P84" s="23" t="s">
        <v>114</v>
      </c>
      <c r="Q84" s="23" t="s">
        <v>115</v>
      </c>
      <c r="R84" s="23" t="s">
        <v>116</v>
      </c>
      <c r="S84" s="23" t="s">
        <v>117</v>
      </c>
      <c r="T84" s="23" t="s">
        <v>118</v>
      </c>
      <c r="U84" s="23" t="s">
        <v>119</v>
      </c>
      <c r="V84" s="23" t="s">
        <v>120</v>
      </c>
      <c r="W84" s="23" t="s">
        <v>121</v>
      </c>
      <c r="X84" s="23" t="s">
        <v>122</v>
      </c>
      <c r="Y84" s="23" t="s">
        <v>123</v>
      </c>
      <c r="Z84" s="23" t="s">
        <v>124</v>
      </c>
      <c r="AA84" s="23" t="s">
        <v>125</v>
      </c>
      <c r="AB84" s="23" t="s">
        <v>126</v>
      </c>
      <c r="AC84" s="23" t="s">
        <v>127</v>
      </c>
      <c r="AD84" s="23" t="s">
        <v>128</v>
      </c>
      <c r="AE84" s="23" t="s">
        <v>129</v>
      </c>
      <c r="AF84" s="23" t="s">
        <v>130</v>
      </c>
      <c r="AG84" s="23" t="s">
        <v>131</v>
      </c>
      <c r="AH84" s="23" t="s">
        <v>132</v>
      </c>
      <c r="AI84" s="23" t="s">
        <v>133</v>
      </c>
      <c r="AJ84" s="23" t="s">
        <v>134</v>
      </c>
      <c r="AK84" s="23" t="s">
        <v>135</v>
      </c>
      <c r="AL84" s="23" t="s">
        <v>136</v>
      </c>
      <c r="AM84" s="23"/>
      <c r="AN84" s="23"/>
      <c r="AO84" s="23"/>
      <c r="AP84" s="23"/>
      <c r="AQ84" s="23"/>
      <c r="AR84" s="23"/>
      <c r="AS84" s="23"/>
      <c r="AT84" s="23"/>
      <c r="AU84" s="23"/>
      <c r="AV84" s="23"/>
      <c r="AW84" s="23"/>
      <c r="AX84" s="23"/>
      <c r="AY84" s="23"/>
      <c r="AZ84" s="23"/>
    </row>
    <row r="85" spans="1:55" s="19" customFormat="1" ht="18" x14ac:dyDescent="0.5">
      <c r="A85" s="23"/>
      <c r="B85" s="23"/>
      <c r="C85" s="153" t="str" cm="1">
        <f t="array" ref="C85:C87">assetnames</f>
        <v>Non-bulk water asset 1</v>
      </c>
      <c r="D85" s="72" t="s">
        <v>161</v>
      </c>
      <c r="E85" s="46" t="s">
        <v>181</v>
      </c>
      <c r="F85" s="23"/>
      <c r="H85" s="77"/>
      <c r="I85" s="77"/>
      <c r="J85" s="77"/>
      <c r="K85" s="77"/>
      <c r="L85" s="77"/>
      <c r="M85" s="77"/>
      <c r="N85" s="77"/>
      <c r="O85" s="77"/>
      <c r="P85" s="77"/>
      <c r="Q85" s="77"/>
      <c r="R85" s="77"/>
      <c r="S85" s="77"/>
      <c r="T85" s="77"/>
      <c r="U85" s="77"/>
      <c r="V85" s="77"/>
      <c r="W85" s="77"/>
      <c r="X85" s="77"/>
      <c r="Y85" s="77"/>
      <c r="Z85" s="77"/>
      <c r="AA85" s="77"/>
      <c r="AB85" s="77"/>
      <c r="AC85" s="77"/>
      <c r="AD85" s="77"/>
      <c r="AE85" s="77"/>
      <c r="AF85" s="77"/>
      <c r="AG85" s="77"/>
      <c r="AH85" s="77"/>
      <c r="AI85" s="77"/>
      <c r="AJ85" s="77"/>
      <c r="AK85" s="77"/>
      <c r="AL85" s="77"/>
      <c r="AM85" s="34"/>
      <c r="AN85" s="34"/>
      <c r="AO85" s="34"/>
      <c r="AP85" s="34"/>
      <c r="AQ85" s="34"/>
      <c r="AR85" s="34"/>
      <c r="AS85" s="34"/>
      <c r="AT85" s="34"/>
      <c r="AU85" s="34"/>
      <c r="AV85" s="34"/>
      <c r="AW85" s="34"/>
      <c r="AX85" s="34"/>
      <c r="AY85" s="34"/>
      <c r="AZ85" s="34"/>
      <c r="BA85" s="61"/>
      <c r="BB85" s="61"/>
      <c r="BC85" s="61"/>
    </row>
    <row r="86" spans="1:55" s="19" customFormat="1" ht="18" x14ac:dyDescent="0.5">
      <c r="A86" s="23"/>
      <c r="B86" s="23"/>
      <c r="C86" s="44" t="str">
        <v>Non-bulk water asset 2</v>
      </c>
      <c r="D86" s="72" t="s">
        <v>161</v>
      </c>
      <c r="E86" s="23"/>
      <c r="F86" s="23"/>
      <c r="G86" s="23"/>
      <c r="H86" s="77"/>
      <c r="I86" s="77"/>
      <c r="J86" s="77"/>
      <c r="K86" s="77"/>
      <c r="L86" s="77"/>
      <c r="M86" s="77"/>
      <c r="N86" s="77"/>
      <c r="O86" s="77"/>
      <c r="P86" s="77"/>
      <c r="Q86" s="77"/>
      <c r="R86" s="77"/>
      <c r="S86" s="77"/>
      <c r="T86" s="77"/>
      <c r="U86" s="77"/>
      <c r="V86" s="77"/>
      <c r="W86" s="77"/>
      <c r="X86" s="77"/>
      <c r="Y86" s="77"/>
      <c r="Z86" s="77"/>
      <c r="AA86" s="77"/>
      <c r="AB86" s="77"/>
      <c r="AC86" s="77"/>
      <c r="AD86" s="77"/>
      <c r="AE86" s="77"/>
      <c r="AF86" s="77"/>
      <c r="AG86" s="77"/>
      <c r="AH86" s="77"/>
      <c r="AI86" s="77"/>
      <c r="AJ86" s="77"/>
      <c r="AK86" s="77"/>
      <c r="AL86" s="77"/>
      <c r="AM86" s="23"/>
      <c r="AN86" s="23"/>
      <c r="AO86" s="23"/>
      <c r="AP86" s="23"/>
      <c r="AQ86" s="23"/>
      <c r="AR86" s="23"/>
      <c r="AS86" s="23"/>
      <c r="AT86" s="23"/>
      <c r="AU86" s="23"/>
      <c r="AV86" s="23"/>
      <c r="AW86" s="23"/>
      <c r="AX86" s="23"/>
      <c r="AY86" s="23"/>
      <c r="AZ86" s="23"/>
    </row>
    <row r="87" spans="1:55" s="19" customFormat="1" ht="18" x14ac:dyDescent="0.5">
      <c r="A87" s="23"/>
      <c r="B87" s="23"/>
      <c r="C87" s="44" t="str">
        <v>Non-bulk water asset 3</v>
      </c>
      <c r="D87" s="72" t="s">
        <v>161</v>
      </c>
      <c r="E87" s="23"/>
      <c r="F87" s="23"/>
      <c r="G87" s="23"/>
      <c r="H87" s="77"/>
      <c r="I87" s="77"/>
      <c r="J87" s="77"/>
      <c r="K87" s="77"/>
      <c r="L87" s="77"/>
      <c r="M87" s="77"/>
      <c r="N87" s="77"/>
      <c r="O87" s="77"/>
      <c r="P87" s="77"/>
      <c r="Q87" s="77"/>
      <c r="R87" s="77"/>
      <c r="S87" s="77"/>
      <c r="T87" s="77"/>
      <c r="U87" s="77"/>
      <c r="V87" s="77"/>
      <c r="W87" s="77"/>
      <c r="X87" s="77"/>
      <c r="Y87" s="77"/>
      <c r="Z87" s="77"/>
      <c r="AA87" s="77"/>
      <c r="AB87" s="77"/>
      <c r="AC87" s="77"/>
      <c r="AD87" s="77"/>
      <c r="AE87" s="77"/>
      <c r="AF87" s="77"/>
      <c r="AG87" s="77"/>
      <c r="AH87" s="77"/>
      <c r="AI87" s="77"/>
      <c r="AJ87" s="77"/>
      <c r="AK87" s="77"/>
      <c r="AL87" s="77"/>
      <c r="AM87" s="23"/>
      <c r="AN87" s="23"/>
      <c r="AO87" s="23"/>
      <c r="AP87" s="23"/>
      <c r="AQ87" s="23"/>
      <c r="AR87" s="23"/>
      <c r="AS87" s="23"/>
      <c r="AT87" s="23"/>
      <c r="AU87" s="23"/>
      <c r="AV87" s="23"/>
      <c r="AW87" s="23"/>
      <c r="AX87" s="23"/>
      <c r="AY87" s="23"/>
      <c r="AZ87" s="23"/>
    </row>
    <row r="88" spans="1:55" s="61" customFormat="1" ht="18" x14ac:dyDescent="0.5">
      <c r="A88" s="34"/>
      <c r="B88" s="34"/>
      <c r="C88" s="79"/>
      <c r="D88" s="23"/>
      <c r="E88" s="34"/>
      <c r="F88" s="34"/>
      <c r="G88" s="34"/>
      <c r="H88" s="34"/>
      <c r="I88" s="34"/>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23"/>
      <c r="AN88" s="23"/>
      <c r="AO88" s="23"/>
      <c r="AP88" s="23"/>
      <c r="AQ88" s="23"/>
      <c r="AR88" s="23"/>
      <c r="AS88" s="23"/>
      <c r="AT88" s="23"/>
      <c r="AU88" s="23"/>
      <c r="AV88" s="23"/>
      <c r="AW88" s="23"/>
      <c r="AX88" s="23"/>
      <c r="AY88" s="23"/>
      <c r="AZ88" s="23"/>
      <c r="BA88" s="19"/>
      <c r="BB88" s="19"/>
      <c r="BC88" s="19"/>
    </row>
    <row r="89" spans="1:55" s="19" customFormat="1" ht="22" x14ac:dyDescent="0.6">
      <c r="A89" s="23"/>
      <c r="B89" s="23"/>
      <c r="C89" s="44"/>
      <c r="D89" s="3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34"/>
      <c r="AN89" s="34"/>
      <c r="AO89" s="34"/>
      <c r="AP89" s="34"/>
      <c r="AQ89" s="34"/>
      <c r="AR89" s="34"/>
      <c r="AS89" s="34"/>
      <c r="AT89" s="34"/>
      <c r="AU89" s="34"/>
      <c r="AV89" s="34"/>
      <c r="AW89" s="34"/>
      <c r="AX89" s="34"/>
      <c r="AY89" s="34"/>
      <c r="AZ89" s="34"/>
      <c r="BA89" s="61"/>
      <c r="BB89" s="61"/>
      <c r="BC89" s="61"/>
    </row>
    <row r="90" spans="1:55" s="62" customFormat="1" ht="25.5" x14ac:dyDescent="0.7">
      <c r="A90" s="23"/>
      <c r="B90" s="78" t="s">
        <v>182</v>
      </c>
      <c r="C90" s="51"/>
      <c r="D90" s="33"/>
      <c r="E90" s="33"/>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23"/>
      <c r="AN90" s="23"/>
      <c r="AO90" s="23"/>
      <c r="AP90" s="23"/>
      <c r="AQ90" s="23"/>
      <c r="AR90" s="23"/>
      <c r="AS90" s="23"/>
      <c r="AT90" s="23"/>
      <c r="AU90" s="23"/>
      <c r="AV90" s="23"/>
      <c r="AW90" s="23"/>
      <c r="AX90" s="23"/>
      <c r="AY90" s="23"/>
      <c r="AZ90" s="23"/>
      <c r="BA90" s="19"/>
      <c r="BB90" s="19"/>
      <c r="BC90" s="19"/>
    </row>
    <row r="91" spans="1:55" s="74" customFormat="1" ht="18" x14ac:dyDescent="0.5">
      <c r="A91" s="75"/>
      <c r="B91" s="75"/>
      <c r="C91" s="75" t="s">
        <v>183</v>
      </c>
      <c r="D91" s="76"/>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75"/>
    </row>
    <row r="92" spans="1:55" s="74" customFormat="1" ht="18" x14ac:dyDescent="0.5">
      <c r="A92" s="75"/>
      <c r="B92" s="75"/>
      <c r="C92" s="75"/>
      <c r="D92" s="76"/>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row>
    <row r="93" spans="1:55" s="62" customFormat="1" ht="22" x14ac:dyDescent="0.6">
      <c r="A93" s="23"/>
      <c r="B93" s="33"/>
      <c r="C93" s="51"/>
      <c r="D93" s="33"/>
      <c r="E93" s="33"/>
      <c r="F93" s="33"/>
      <c r="G93" s="33"/>
      <c r="H93" s="23" t="s">
        <v>106</v>
      </c>
      <c r="I93" s="23" t="s">
        <v>107</v>
      </c>
      <c r="J93" s="23" t="s">
        <v>108</v>
      </c>
      <c r="K93" s="23" t="s">
        <v>109</v>
      </c>
      <c r="L93" s="23" t="s">
        <v>110</v>
      </c>
      <c r="M93" s="23" t="s">
        <v>111</v>
      </c>
      <c r="N93" s="23" t="s">
        <v>112</v>
      </c>
      <c r="O93" s="23" t="s">
        <v>113</v>
      </c>
      <c r="P93" s="23" t="s">
        <v>114</v>
      </c>
      <c r="Q93" s="23" t="s">
        <v>115</v>
      </c>
      <c r="R93" s="23" t="s">
        <v>116</v>
      </c>
      <c r="S93" s="23" t="s">
        <v>117</v>
      </c>
      <c r="T93" s="23" t="s">
        <v>118</v>
      </c>
      <c r="U93" s="23" t="s">
        <v>119</v>
      </c>
      <c r="V93" s="23" t="s">
        <v>120</v>
      </c>
      <c r="W93" s="23" t="s">
        <v>121</v>
      </c>
      <c r="X93" s="23" t="s">
        <v>122</v>
      </c>
      <c r="Y93" s="23" t="s">
        <v>123</v>
      </c>
      <c r="Z93" s="23" t="s">
        <v>124</v>
      </c>
      <c r="AA93" s="23" t="s">
        <v>125</v>
      </c>
      <c r="AB93" s="23" t="s">
        <v>126</v>
      </c>
      <c r="AC93" s="23" t="s">
        <v>127</v>
      </c>
      <c r="AD93" s="23" t="s">
        <v>128</v>
      </c>
      <c r="AE93" s="23" t="s">
        <v>129</v>
      </c>
      <c r="AF93" s="23" t="s">
        <v>130</v>
      </c>
      <c r="AG93" s="23" t="s">
        <v>131</v>
      </c>
      <c r="AH93" s="23" t="s">
        <v>132</v>
      </c>
      <c r="AI93" s="23" t="s">
        <v>133</v>
      </c>
      <c r="AJ93" s="23" t="s">
        <v>134</v>
      </c>
      <c r="AK93" s="23" t="s">
        <v>135</v>
      </c>
      <c r="AL93" s="23" t="s">
        <v>136</v>
      </c>
      <c r="AM93" s="23"/>
      <c r="AN93" s="23"/>
      <c r="AO93" s="23"/>
      <c r="AP93" s="23"/>
      <c r="AQ93" s="23"/>
      <c r="AR93" s="23"/>
      <c r="AS93" s="23"/>
      <c r="AT93" s="23"/>
      <c r="AU93" s="23"/>
      <c r="AV93" s="23"/>
      <c r="AW93" s="23"/>
      <c r="AX93" s="23"/>
      <c r="AY93" s="23"/>
      <c r="AZ93" s="23"/>
      <c r="BA93" s="19"/>
      <c r="BB93" s="19"/>
      <c r="BC93" s="19"/>
    </row>
    <row r="94" spans="1:55" s="19" customFormat="1" ht="22" x14ac:dyDescent="0.6">
      <c r="A94" s="23"/>
      <c r="B94" s="23"/>
      <c r="C94" s="153" t="str" cm="1">
        <f t="array" ref="C94:C96">assetnames</f>
        <v>Non-bulk water asset 1</v>
      </c>
      <c r="D94" s="72" t="s">
        <v>161</v>
      </c>
      <c r="E94" s="46" t="s">
        <v>184</v>
      </c>
      <c r="F94" s="33"/>
      <c r="H94" s="77"/>
      <c r="I94" s="77"/>
      <c r="J94" s="77"/>
      <c r="K94" s="77"/>
      <c r="L94" s="77"/>
      <c r="M94" s="77"/>
      <c r="N94" s="77"/>
      <c r="O94" s="77"/>
      <c r="P94" s="77"/>
      <c r="Q94" s="77"/>
      <c r="R94" s="77"/>
      <c r="S94" s="77"/>
      <c r="T94" s="77"/>
      <c r="U94" s="77"/>
      <c r="V94" s="77"/>
      <c r="W94" s="77"/>
      <c r="X94" s="77"/>
      <c r="Y94" s="77"/>
      <c r="Z94" s="77"/>
      <c r="AA94" s="77"/>
      <c r="AB94" s="77"/>
      <c r="AC94" s="77"/>
      <c r="AD94" s="77"/>
      <c r="AE94" s="77"/>
      <c r="AF94" s="77"/>
      <c r="AG94" s="77"/>
      <c r="AH94" s="77"/>
      <c r="AI94" s="77"/>
      <c r="AJ94" s="77"/>
      <c r="AK94" s="77"/>
      <c r="AL94" s="77"/>
      <c r="AM94" s="34"/>
      <c r="AN94" s="34"/>
      <c r="AO94" s="34"/>
      <c r="AP94" s="34"/>
      <c r="AQ94" s="34"/>
      <c r="AR94" s="34"/>
      <c r="AS94" s="34"/>
      <c r="AT94" s="34"/>
      <c r="AU94" s="34"/>
      <c r="AV94" s="34"/>
      <c r="AW94" s="34"/>
      <c r="AX94" s="34"/>
      <c r="AY94" s="34"/>
      <c r="AZ94" s="34"/>
      <c r="BA94" s="61"/>
      <c r="BB94" s="61"/>
      <c r="BC94" s="61"/>
    </row>
    <row r="95" spans="1:55" s="19" customFormat="1" ht="16.5" customHeight="1" x14ac:dyDescent="0.6">
      <c r="A95" s="23"/>
      <c r="B95" s="23"/>
      <c r="C95" s="44" t="str">
        <v>Non-bulk water asset 2</v>
      </c>
      <c r="D95" s="72" t="s">
        <v>161</v>
      </c>
      <c r="E95" s="33"/>
      <c r="F95" s="33"/>
      <c r="G95" s="3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23"/>
      <c r="AN95" s="23"/>
      <c r="AO95" s="23"/>
      <c r="AP95" s="23"/>
      <c r="AQ95" s="23"/>
      <c r="AR95" s="23"/>
      <c r="AS95" s="23"/>
      <c r="AT95" s="23"/>
      <c r="AU95" s="23"/>
      <c r="AV95" s="23"/>
      <c r="AW95" s="23"/>
      <c r="AX95" s="23"/>
      <c r="AY95" s="23"/>
      <c r="AZ95" s="23"/>
    </row>
    <row r="96" spans="1:55" s="19" customFormat="1" ht="18.649999999999999" customHeight="1" x14ac:dyDescent="0.6">
      <c r="A96" s="23"/>
      <c r="B96" s="23"/>
      <c r="C96" s="44" t="str">
        <v>Non-bulk water asset 3</v>
      </c>
      <c r="D96" s="72" t="s">
        <v>161</v>
      </c>
      <c r="E96" s="33"/>
      <c r="F96" s="33"/>
      <c r="G96" s="37"/>
      <c r="H96" s="77"/>
      <c r="I96" s="77"/>
      <c r="J96" s="77"/>
      <c r="K96" s="77"/>
      <c r="L96" s="77"/>
      <c r="M96" s="77"/>
      <c r="N96" s="77"/>
      <c r="O96" s="77"/>
      <c r="P96" s="77"/>
      <c r="Q96" s="77"/>
      <c r="R96" s="77"/>
      <c r="S96" s="77"/>
      <c r="T96" s="77"/>
      <c r="U96" s="77"/>
      <c r="V96" s="77"/>
      <c r="W96" s="77"/>
      <c r="X96" s="77"/>
      <c r="Y96" s="77"/>
      <c r="Z96" s="77"/>
      <c r="AA96" s="77"/>
      <c r="AB96" s="77"/>
      <c r="AC96" s="77"/>
      <c r="AD96" s="77"/>
      <c r="AE96" s="77"/>
      <c r="AF96" s="77"/>
      <c r="AG96" s="77"/>
      <c r="AH96" s="77"/>
      <c r="AI96" s="77"/>
      <c r="AJ96" s="77"/>
      <c r="AK96" s="77"/>
      <c r="AL96" s="77"/>
      <c r="AM96" s="23"/>
      <c r="AN96" s="23"/>
      <c r="AO96" s="23"/>
      <c r="AP96" s="23"/>
      <c r="AQ96" s="23"/>
      <c r="AR96" s="23"/>
      <c r="AS96" s="23"/>
      <c r="AT96" s="23"/>
      <c r="AU96" s="23"/>
      <c r="AV96" s="23"/>
      <c r="AW96" s="23"/>
      <c r="AX96" s="23"/>
      <c r="AY96" s="23"/>
      <c r="AZ96" s="23"/>
    </row>
    <row r="97" spans="1:52" s="61" customFormat="1" ht="22" x14ac:dyDescent="0.6">
      <c r="A97" s="34"/>
      <c r="B97" s="34"/>
      <c r="C97" s="34"/>
      <c r="D97" s="34"/>
      <c r="E97" s="33"/>
      <c r="F97" s="33"/>
      <c r="G97" s="34"/>
      <c r="H97" s="72"/>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row>
    <row r="98" spans="1:52" x14ac:dyDescent="0.45">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row>
    <row r="99" spans="1:52" x14ac:dyDescent="0.45">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row>
    <row r="100" spans="1:52" x14ac:dyDescent="0.4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row>
    <row r="101" spans="1:52" x14ac:dyDescent="0.4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row>
    <row r="102" spans="1:52" x14ac:dyDescent="0.45">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row>
    <row r="103" spans="1:52" x14ac:dyDescent="0.4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row>
    <row r="104" spans="1:52" x14ac:dyDescent="0.4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row>
    <row r="105" spans="1:52" x14ac:dyDescent="0.4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row>
  </sheetData>
  <phoneticPr fontId="42"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FF0FDC2B6701445AD6AE47C6F3FE636" ma:contentTypeVersion="22" ma:contentTypeDescription="Create a new document." ma:contentTypeScope="" ma:versionID="97703ee4356f029c45102ef081d115f8">
  <xsd:schema xmlns:xsd="http://www.w3.org/2001/XMLSchema" xmlns:xs="http://www.w3.org/2001/XMLSchema" xmlns:p="http://schemas.microsoft.com/office/2006/metadata/properties" xmlns:ns1="http://schemas.microsoft.com/sharepoint/v3" xmlns:ns2="12446f92-2084-457e-b232-c0d7ec79e1c3" xmlns:ns3="b73eeabe-e660-4370-a4ee-8743e856abb9" targetNamespace="http://schemas.microsoft.com/office/2006/metadata/properties" ma:root="true" ma:fieldsID="8298396ad679eec377d6df016a028eb4" ns1:_="" ns2:_="" ns3:_="">
    <xsd:import namespace="http://schemas.microsoft.com/sharepoint/v3"/>
    <xsd:import namespace="12446f92-2084-457e-b232-c0d7ec79e1c3"/>
    <xsd:import namespace="b73eeabe-e660-4370-a4ee-8743e856abb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element ref="ns2:Published"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446f92-2084-457e-b232-c0d7ec79e1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444c108-d34f-4c01-85d9-27842d74072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Published" ma:index="28" nillable="true" ma:displayName="Published" ma:format="DateOnly" ma:internalName="Published">
      <xsd:simpleType>
        <xsd:restriction base="dms:DateTim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73eeabe-e660-4370-a4ee-8743e856abb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d7e6091-d945-4494-8a82-922bfe0ba741}" ma:internalName="TaxCatchAll" ma:showField="CatchAllData" ma:web="b73eeabe-e660-4370-a4ee-8743e856abb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b73eeabe-e660-4370-a4ee-8743e856abb9">
      <UserInfo>
        <DisplayName>Mary Schnelle</DisplayName>
        <AccountId>18</AccountId>
        <AccountType/>
      </UserInfo>
      <UserInfo>
        <DisplayName>Matthew Edgerton</DisplayName>
        <AccountId>12</AccountId>
        <AccountType/>
      </UserInfo>
      <UserInfo>
        <DisplayName>Macy Diett</DisplayName>
        <AccountId>26</AccountId>
        <AccountType/>
      </UserInfo>
    </SharedWithUsers>
    <_ip_UnifiedCompliancePolicyUIAction xmlns="http://schemas.microsoft.com/sharepoint/v3" xsi:nil="true"/>
    <TaxCatchAll xmlns="b73eeabe-e660-4370-a4ee-8743e856abb9" xsi:nil="true"/>
    <_ip_UnifiedCompliancePolicyProperties xmlns="http://schemas.microsoft.com/sharepoint/v3" xsi:nil="true"/>
    <lcf76f155ced4ddcb4097134ff3c332f xmlns="12446f92-2084-457e-b232-c0d7ec79e1c3">
      <Terms xmlns="http://schemas.microsoft.com/office/infopath/2007/PartnerControls"/>
    </lcf76f155ced4ddcb4097134ff3c332f>
    <Published xmlns="12446f92-2084-457e-b232-c0d7ec79e1c3" xsi:nil="true"/>
  </documentManagement>
</p:properties>
</file>

<file path=customXml/itemProps1.xml><?xml version="1.0" encoding="utf-8"?>
<ds:datastoreItem xmlns:ds="http://schemas.openxmlformats.org/officeDocument/2006/customXml" ds:itemID="{326E46AE-4C86-4E48-9A37-6E900C41F7FB}">
  <ds:schemaRefs>
    <ds:schemaRef ds:uri="http://schemas.microsoft.com/sharepoint/v3/contenttype/forms"/>
  </ds:schemaRefs>
</ds:datastoreItem>
</file>

<file path=customXml/itemProps2.xml><?xml version="1.0" encoding="utf-8"?>
<ds:datastoreItem xmlns:ds="http://schemas.openxmlformats.org/officeDocument/2006/customXml" ds:itemID="{C19FA2EF-D80F-4E3B-90AA-7966427EF3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2446f92-2084-457e-b232-c0d7ec79e1c3"/>
    <ds:schemaRef ds:uri="b73eeabe-e660-4370-a4ee-8743e856ab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F01242-9D16-42C8-8155-DAB4A6507F86}">
  <ds:schemaRefs>
    <ds:schemaRef ds:uri="http://schemas.microsoft.com/office/2006/metadata/properties"/>
    <ds:schemaRef ds:uri="http://schemas.microsoft.com/office/infopath/2007/PartnerControls"/>
    <ds:schemaRef ds:uri="b73eeabe-e660-4370-a4ee-8743e856abb9"/>
    <ds:schemaRef ds:uri="http://schemas.microsoft.com/sharepoint/v3"/>
    <ds:schemaRef ds:uri="12446f92-2084-457e-b232-c0d7ec79e1c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37</vt:i4>
      </vt:variant>
    </vt:vector>
  </HeadingPairs>
  <TitlesOfParts>
    <vt:vector size="43" baseType="lpstr">
      <vt:lpstr>Cover page</vt:lpstr>
      <vt:lpstr>Dashboard</vt:lpstr>
      <vt:lpstr>Example - Application of LRMC</vt:lpstr>
      <vt:lpstr>Non-bulk water LRMC</vt:lpstr>
      <vt:lpstr>Expenditure calculations</vt:lpstr>
      <vt:lpstr>Assumptions</vt:lpstr>
      <vt:lpstr>asset1existingcost</vt:lpstr>
      <vt:lpstr>asset1name</vt:lpstr>
      <vt:lpstr>asset1volumes</vt:lpstr>
      <vt:lpstr>asset2existingcost</vt:lpstr>
      <vt:lpstr>asset2name</vt:lpstr>
      <vt:lpstr>asset2volumes</vt:lpstr>
      <vt:lpstr>asset3existingcost</vt:lpstr>
      <vt:lpstr>asset3name</vt:lpstr>
      <vt:lpstr>asset3volumes</vt:lpstr>
      <vt:lpstr>assetlives</vt:lpstr>
      <vt:lpstr>assetnames</vt:lpstr>
      <vt:lpstr>baselinecapex</vt:lpstr>
      <vt:lpstr>baselineopex</vt:lpstr>
      <vt:lpstr>baseyear</vt:lpstr>
      <vt:lpstr>capex</vt:lpstr>
      <vt:lpstr>costsensitivity</vt:lpstr>
      <vt:lpstr>days</vt:lpstr>
      <vt:lpstr>discountrate</vt:lpstr>
      <vt:lpstr>firstfinyearend</vt:lpstr>
      <vt:lpstr>firstfinyearstart</vt:lpstr>
      <vt:lpstr>leadtimes</vt:lpstr>
      <vt:lpstr>LRMCapproach</vt:lpstr>
      <vt:lpstr>LRMCnames</vt:lpstr>
      <vt:lpstr>LRMCvalues</vt:lpstr>
      <vt:lpstr>ModelFYStart</vt:lpstr>
      <vt:lpstr>opex</vt:lpstr>
      <vt:lpstr>shockasset1</vt:lpstr>
      <vt:lpstr>shockasset2</vt:lpstr>
      <vt:lpstr>shockasset3</vt:lpstr>
      <vt:lpstr>tippingpointnames</vt:lpstr>
      <vt:lpstr>tippingpoints</vt:lpstr>
      <vt:lpstr>tplus</vt:lpstr>
      <vt:lpstr>volumesensitivity</vt:lpstr>
      <vt:lpstr>volumesnames</vt:lpstr>
      <vt:lpstr>watersaved</vt:lpstr>
      <vt:lpstr>watersavednames</vt:lpstr>
      <vt:lpstr>years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Humphrey Cifuentes</dc:creator>
  <cp:keywords/>
  <dc:description/>
  <cp:lastModifiedBy>Amber McSwiney</cp:lastModifiedBy>
  <cp:revision/>
  <dcterms:created xsi:type="dcterms:W3CDTF">2018-07-20T04:36:44Z</dcterms:created>
  <dcterms:modified xsi:type="dcterms:W3CDTF">2025-12-18T05:31:35Z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0x0101006FF0FDC2B6701445AD6AE47C6F3FE636</vt:lpwstr>
  </property>
</Properties>
</file>