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mc:AlternateContent xmlns:mc="http://schemas.openxmlformats.org/markup-compatibility/2006">
    <mc:Choice Requires="x15">
      <x15ac:absPath xmlns:x15ac="http://schemas.microsoft.com/office/spreadsheetml/2010/11/ac" url="C:\Users\bakerh01\Desktop\"/>
    </mc:Choice>
  </mc:AlternateContent>
  <xr:revisionPtr revIDLastSave="0" documentId="8_{37545678-0CC9-4D02-9622-C772AF030A3D}" xr6:coauthVersionLast="47" xr6:coauthVersionMax="47" xr10:uidLastSave="{00000000-0000-0000-0000-000000000000}"/>
  <bookViews>
    <workbookView xWindow="28680" yWindow="-120" windowWidth="29040" windowHeight="15840" tabRatio="657" xr2:uid="{A83AEEF4-A39F-4204-A9BC-27FD5D9A6EFF}"/>
  </bookViews>
  <sheets>
    <sheet name="Cover page" sheetId="31" r:id="rId1"/>
    <sheet name="Information" sheetId="29" r:id="rId2"/>
    <sheet name="Dashboard" sheetId="25" r:id="rId3"/>
    <sheet name="Library summary" sheetId="32" r:id="rId4"/>
    <sheet name="Library" sheetId="20" r:id="rId5"/>
    <sheet name="Longlist of impacts" sheetId="22" r:id="rId6"/>
    <sheet name="CPI" sheetId="19" state="hidden" r:id="rId7"/>
  </sheets>
  <definedNames>
    <definedName name="_xlnm._FilterDatabase" localSheetId="4" hidden="1">Library!$E$8:$P$8</definedName>
    <definedName name="_xlnm._FilterDatabase" localSheetId="3" hidden="1">'Library summary'!$D$11:$L$396</definedName>
    <definedName name="CBcategory">Dashboard!$G$8</definedName>
    <definedName name="Costbenefit">Dashboard!$G$9</definedName>
    <definedName name="costorbenefitcategory">'Longlist of impacts'!$F$9:$F$11</definedName>
    <definedName name="CPI">CPI!$H$7:$I$26</definedName>
    <definedName name="CPIindex">CPI!$H$7:$I$28</definedName>
    <definedName name="discountrate">#REF!</definedName>
    <definedName name="FYname">CPI!$H$7:$H$28</definedName>
    <definedName name="inflation">CPI!$I$29</definedName>
    <definedName name="Location">Dashboard!$G$11</definedName>
    <definedName name="lookup">Library!$C$9:$C$376</definedName>
    <definedName name="lookupnames">Library!$I$8:$O$8</definedName>
    <definedName name="monetisedvalue">Library!$I$9:$O$376</definedName>
    <definedName name="relevantvalues">'Library summary'!$E$9</definedName>
    <definedName name="State">Dashboard!$G$10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9" i="22" l="1" a="1"/>
  <c r="P9" i="22" s="1"/>
  <c r="I173" i="20"/>
  <c r="I172" i="20"/>
  <c r="I169" i="20"/>
  <c r="C197" i="20" l="1"/>
  <c r="C198" i="20"/>
  <c r="C199" i="20"/>
  <c r="I197" i="20"/>
  <c r="I198" i="20"/>
  <c r="I199" i="20"/>
  <c r="I188" i="20"/>
  <c r="I189" i="20"/>
  <c r="I190" i="20"/>
  <c r="I191" i="20"/>
  <c r="I192" i="20"/>
  <c r="I193" i="20"/>
  <c r="I194" i="20"/>
  <c r="I195" i="20"/>
  <c r="I196" i="20"/>
  <c r="C189" i="20"/>
  <c r="C190" i="20"/>
  <c r="C191" i="20"/>
  <c r="C192" i="20"/>
  <c r="C193" i="20"/>
  <c r="C194" i="20"/>
  <c r="C195" i="20"/>
  <c r="C196" i="20"/>
  <c r="C188" i="20"/>
  <c r="I207" i="20"/>
  <c r="I208" i="20"/>
  <c r="C207" i="20"/>
  <c r="C208" i="20"/>
  <c r="I205" i="20"/>
  <c r="I206" i="20"/>
  <c r="C205" i="20"/>
  <c r="C206" i="20"/>
  <c r="I177" i="20"/>
  <c r="I178" i="20"/>
  <c r="C178" i="20"/>
  <c r="C177" i="20"/>
  <c r="I168" i="20"/>
  <c r="I164" i="20"/>
  <c r="I165" i="20"/>
  <c r="I166" i="20"/>
  <c r="I167" i="20"/>
  <c r="C161" i="20"/>
  <c r="C167" i="20"/>
  <c r="C156" i="20"/>
  <c r="C157" i="20"/>
  <c r="C158" i="20"/>
  <c r="J157" i="20"/>
  <c r="I157" i="20" s="1"/>
  <c r="I158" i="20"/>
  <c r="I156" i="20"/>
  <c r="C242" i="20"/>
  <c r="I10" i="20"/>
  <c r="I231" i="20"/>
  <c r="I232" i="20"/>
  <c r="I233" i="20"/>
  <c r="I234" i="20"/>
  <c r="C231" i="20"/>
  <c r="C232" i="20"/>
  <c r="C233" i="20"/>
  <c r="C234" i="20"/>
  <c r="C235" i="20"/>
  <c r="I249" i="20"/>
  <c r="I250" i="20"/>
  <c r="I251" i="20"/>
  <c r="I235" i="20" l="1"/>
  <c r="I236" i="20"/>
  <c r="I237" i="20"/>
  <c r="I238" i="20"/>
  <c r="I239" i="20"/>
  <c r="I240" i="20"/>
  <c r="I241" i="20"/>
  <c r="I242" i="20"/>
  <c r="I243" i="20"/>
  <c r="I244" i="20"/>
  <c r="I245" i="20"/>
  <c r="I246" i="20"/>
  <c r="I247" i="20"/>
  <c r="I248" i="20"/>
  <c r="E108" i="19"/>
  <c r="C10" i="20" l="1"/>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107" i="20"/>
  <c r="C108" i="20"/>
  <c r="C109" i="20"/>
  <c r="C110" i="20"/>
  <c r="C111" i="20"/>
  <c r="C112" i="20"/>
  <c r="C113" i="20"/>
  <c r="C114" i="20"/>
  <c r="C115" i="20"/>
  <c r="C116" i="20"/>
  <c r="C117" i="20"/>
  <c r="C118" i="20"/>
  <c r="C119" i="20"/>
  <c r="C120" i="20"/>
  <c r="C121" i="20"/>
  <c r="C122" i="20"/>
  <c r="C123" i="20"/>
  <c r="C124" i="20"/>
  <c r="C125" i="20"/>
  <c r="C126" i="20"/>
  <c r="C127" i="20"/>
  <c r="C128" i="20"/>
  <c r="C129" i="20"/>
  <c r="C130" i="20"/>
  <c r="C131" i="20"/>
  <c r="C132" i="20"/>
  <c r="C133" i="20"/>
  <c r="C134" i="20"/>
  <c r="C135" i="20"/>
  <c r="C136" i="20"/>
  <c r="C137" i="20"/>
  <c r="C138" i="20"/>
  <c r="C139" i="20"/>
  <c r="C140" i="20"/>
  <c r="C141" i="20"/>
  <c r="C142" i="20"/>
  <c r="C143" i="20"/>
  <c r="C144" i="20"/>
  <c r="C145" i="20"/>
  <c r="C146" i="20"/>
  <c r="C147" i="20"/>
  <c r="C148" i="20"/>
  <c r="C149" i="20"/>
  <c r="C150" i="20"/>
  <c r="C151" i="20"/>
  <c r="C152" i="20"/>
  <c r="C153" i="20"/>
  <c r="C154" i="20"/>
  <c r="C155" i="20"/>
  <c r="C159" i="20"/>
  <c r="C160" i="20"/>
  <c r="C162" i="20"/>
  <c r="C163" i="20"/>
  <c r="C169" i="20"/>
  <c r="C170" i="20"/>
  <c r="C171" i="20"/>
  <c r="C172" i="20"/>
  <c r="C173" i="20"/>
  <c r="C174" i="20"/>
  <c r="C175" i="20"/>
  <c r="C176" i="20"/>
  <c r="C179" i="20"/>
  <c r="C180" i="20"/>
  <c r="C181" i="20"/>
  <c r="C182" i="20"/>
  <c r="C183" i="20"/>
  <c r="C184" i="20"/>
  <c r="C185" i="20"/>
  <c r="C186" i="20"/>
  <c r="C187" i="20"/>
  <c r="C200" i="20"/>
  <c r="C201" i="20"/>
  <c r="C202" i="20"/>
  <c r="C203" i="20"/>
  <c r="C204" i="20"/>
  <c r="C209" i="20"/>
  <c r="C210" i="20"/>
  <c r="C211" i="20"/>
  <c r="C212" i="20"/>
  <c r="C213" i="20"/>
  <c r="C214" i="20"/>
  <c r="C215" i="20"/>
  <c r="C216" i="20"/>
  <c r="C217" i="20"/>
  <c r="C218" i="20"/>
  <c r="C219" i="20"/>
  <c r="C220" i="20"/>
  <c r="C221" i="20"/>
  <c r="C222" i="20"/>
  <c r="C223" i="20"/>
  <c r="C224" i="20"/>
  <c r="C225" i="20"/>
  <c r="C226" i="20"/>
  <c r="C227" i="20"/>
  <c r="C228" i="20"/>
  <c r="C229" i="20"/>
  <c r="C230" i="20"/>
  <c r="C236" i="20"/>
  <c r="C237" i="20"/>
  <c r="C238" i="20"/>
  <c r="C239" i="20"/>
  <c r="C240" i="20"/>
  <c r="C241" i="20"/>
  <c r="C243" i="20"/>
  <c r="C244" i="20"/>
  <c r="C245" i="20"/>
  <c r="C246" i="20"/>
  <c r="C247" i="20"/>
  <c r="C248" i="20"/>
  <c r="C249" i="20"/>
  <c r="C250" i="20"/>
  <c r="C251" i="20"/>
  <c r="C252" i="20"/>
  <c r="C253" i="20"/>
  <c r="C254" i="20"/>
  <c r="C255" i="20"/>
  <c r="C256" i="20"/>
  <c r="C257" i="20"/>
  <c r="C258" i="20"/>
  <c r="C259" i="20"/>
  <c r="C260" i="20"/>
  <c r="C261" i="20"/>
  <c r="C262" i="20"/>
  <c r="C263" i="20"/>
  <c r="C264" i="20"/>
  <c r="C265" i="20"/>
  <c r="C266" i="20"/>
  <c r="C267" i="20"/>
  <c r="C268" i="20"/>
  <c r="C269" i="20"/>
  <c r="C270" i="20"/>
  <c r="C271" i="20"/>
  <c r="C272" i="20"/>
  <c r="C273" i="20"/>
  <c r="C274" i="20"/>
  <c r="C275" i="20"/>
  <c r="C276" i="20"/>
  <c r="C277" i="20"/>
  <c r="C278" i="20"/>
  <c r="C279" i="20"/>
  <c r="C280" i="20"/>
  <c r="C281" i="20"/>
  <c r="C282" i="20"/>
  <c r="C283" i="20"/>
  <c r="C284" i="20"/>
  <c r="C285" i="20"/>
  <c r="C286" i="20"/>
  <c r="C287" i="20"/>
  <c r="C288" i="20"/>
  <c r="C289" i="20"/>
  <c r="C290" i="20"/>
  <c r="C291" i="20"/>
  <c r="C292" i="20"/>
  <c r="C293" i="20"/>
  <c r="C294" i="20"/>
  <c r="C295" i="20"/>
  <c r="C296" i="20"/>
  <c r="C297" i="20"/>
  <c r="C298" i="20"/>
  <c r="C299" i="20"/>
  <c r="C300" i="20"/>
  <c r="C301" i="20"/>
  <c r="C302" i="20"/>
  <c r="C303" i="20"/>
  <c r="C304" i="20"/>
  <c r="C305" i="20"/>
  <c r="C306" i="20"/>
  <c r="C307" i="20"/>
  <c r="C308" i="20"/>
  <c r="C309" i="20"/>
  <c r="C310" i="20"/>
  <c r="C311" i="20"/>
  <c r="C312" i="20"/>
  <c r="C313" i="20"/>
  <c r="C314" i="20"/>
  <c r="C315" i="20"/>
  <c r="C316" i="20"/>
  <c r="C317" i="20"/>
  <c r="C318" i="20"/>
  <c r="C319" i="20"/>
  <c r="C320" i="20"/>
  <c r="C321" i="20"/>
  <c r="C322" i="20"/>
  <c r="C323" i="20"/>
  <c r="C324" i="20"/>
  <c r="C325" i="20"/>
  <c r="C326" i="20"/>
  <c r="C327" i="20"/>
  <c r="C328" i="20"/>
  <c r="C329" i="20"/>
  <c r="C330" i="20"/>
  <c r="C331" i="20"/>
  <c r="C332" i="20"/>
  <c r="C333" i="20"/>
  <c r="C334" i="20"/>
  <c r="C335" i="20"/>
  <c r="C336" i="20"/>
  <c r="C337" i="20"/>
  <c r="C338" i="20"/>
  <c r="C339" i="20"/>
  <c r="C340" i="20"/>
  <c r="C341" i="20"/>
  <c r="C342" i="20"/>
  <c r="C343" i="20"/>
  <c r="C344" i="20"/>
  <c r="C345" i="20"/>
  <c r="C346" i="20"/>
  <c r="C347" i="20"/>
  <c r="C348" i="20"/>
  <c r="C349" i="20"/>
  <c r="C350" i="20"/>
  <c r="C351" i="20"/>
  <c r="C352" i="20"/>
  <c r="C353" i="20"/>
  <c r="C354" i="20"/>
  <c r="C355" i="20"/>
  <c r="C356" i="20"/>
  <c r="C357" i="20"/>
  <c r="C358" i="20"/>
  <c r="C359" i="20"/>
  <c r="C360" i="20"/>
  <c r="C361" i="20"/>
  <c r="C362" i="20"/>
  <c r="C363" i="20"/>
  <c r="C364" i="20"/>
  <c r="C365" i="20"/>
  <c r="C366" i="20"/>
  <c r="C367" i="20"/>
  <c r="C368" i="20"/>
  <c r="C369" i="20"/>
  <c r="C370" i="20"/>
  <c r="C371" i="20"/>
  <c r="C372" i="20"/>
  <c r="C373" i="20"/>
  <c r="C374" i="20"/>
  <c r="C375" i="20"/>
  <c r="C376" i="20"/>
  <c r="I223" i="20"/>
  <c r="I224" i="20"/>
  <c r="I222" i="20"/>
  <c r="C9" i="20"/>
  <c r="E8" i="32"/>
  <c r="C9" i="22" a="1"/>
  <c r="C9" i="22" s="1"/>
  <c r="D9" i="22" a="1"/>
  <c r="D9" i="22" s="1"/>
  <c r="B1" i="32"/>
  <c r="G6" i="22"/>
  <c r="E9" i="32" l="1"/>
  <c r="L12" i="32" s="1" a="1"/>
  <c r="L12" i="32" s="1"/>
  <c r="L396" i="32" l="1" a="1"/>
  <c r="L396" i="32" s="1"/>
  <c r="K396" i="32" a="1"/>
  <c r="K396" i="32" s="1"/>
  <c r="G396" i="32" s="1"/>
  <c r="H396" i="32" a="1"/>
  <c r="H396" i="32" s="1"/>
  <c r="D396" i="32" s="1"/>
  <c r="J395" i="32" a="1"/>
  <c r="J395" i="32" s="1"/>
  <c r="F395" i="32" s="1"/>
  <c r="J394" i="32" a="1"/>
  <c r="J394" i="32" s="1"/>
  <c r="F394" i="32" s="1"/>
  <c r="L393" i="32" a="1"/>
  <c r="L393" i="32" s="1"/>
  <c r="L392" i="32" a="1"/>
  <c r="L392" i="32" s="1"/>
  <c r="I392" i="32" a="1"/>
  <c r="I392" i="32" s="1"/>
  <c r="E392" i="32" s="1"/>
  <c r="I391" i="32" a="1"/>
  <c r="I391" i="32" s="1"/>
  <c r="E391" i="32" s="1"/>
  <c r="K390" i="32" a="1"/>
  <c r="K390" i="32" s="1"/>
  <c r="G390" i="32" s="1"/>
  <c r="K389" i="32" a="1"/>
  <c r="K389" i="32" s="1"/>
  <c r="G389" i="32" s="1"/>
  <c r="H389" i="32" a="1"/>
  <c r="H389" i="32" s="1"/>
  <c r="D389" i="32" s="1"/>
  <c r="H388" i="32" a="1"/>
  <c r="H388" i="32" s="1"/>
  <c r="D388" i="32" s="1"/>
  <c r="J387" i="32" a="1"/>
  <c r="J387" i="32" s="1"/>
  <c r="F387" i="32" s="1"/>
  <c r="J386" i="32" a="1"/>
  <c r="J386" i="32" s="1"/>
  <c r="F386" i="32" s="1"/>
  <c r="L385" i="32" a="1"/>
  <c r="L385" i="32" s="1"/>
  <c r="L384" i="32" a="1"/>
  <c r="L384" i="32" s="1"/>
  <c r="I384" i="32" a="1"/>
  <c r="I384" i="32" s="1"/>
  <c r="E384" i="32" s="1"/>
  <c r="I383" i="32" a="1"/>
  <c r="I383" i="32" s="1"/>
  <c r="E383" i="32" s="1"/>
  <c r="K382" i="32" a="1"/>
  <c r="K382" i="32" s="1"/>
  <c r="G382" i="32" s="1"/>
  <c r="K381" i="32" a="1"/>
  <c r="K381" i="32" s="1"/>
  <c r="G381" i="32" s="1"/>
  <c r="H381" i="32" a="1"/>
  <c r="H381" i="32" s="1"/>
  <c r="D381" i="32" s="1"/>
  <c r="H380" i="32" a="1"/>
  <c r="H380" i="32" s="1"/>
  <c r="D380" i="32" s="1"/>
  <c r="J379" i="32" a="1"/>
  <c r="J379" i="32" s="1"/>
  <c r="F379" i="32" s="1"/>
  <c r="J378" i="32" a="1"/>
  <c r="J378" i="32" s="1"/>
  <c r="F378" i="32" s="1"/>
  <c r="L377" i="32" a="1"/>
  <c r="L377" i="32" s="1"/>
  <c r="L376" i="32" a="1"/>
  <c r="L376" i="32" s="1"/>
  <c r="I376" i="32" a="1"/>
  <c r="I376" i="32" s="1"/>
  <c r="E376" i="32" s="1"/>
  <c r="I375" i="32" a="1"/>
  <c r="I375" i="32" s="1"/>
  <c r="E375" i="32" s="1"/>
  <c r="K374" i="32" a="1"/>
  <c r="K374" i="32" s="1"/>
  <c r="G374" i="32" s="1"/>
  <c r="K373" i="32" a="1"/>
  <c r="K373" i="32" s="1"/>
  <c r="G373" i="32" s="1"/>
  <c r="H373" i="32" a="1"/>
  <c r="H373" i="32" s="1"/>
  <c r="D373" i="32" s="1"/>
  <c r="H372" i="32" a="1"/>
  <c r="H372" i="32" s="1"/>
  <c r="D372" i="32" s="1"/>
  <c r="J371" i="32" a="1"/>
  <c r="J371" i="32" s="1"/>
  <c r="F371" i="32" s="1"/>
  <c r="J370" i="32" a="1"/>
  <c r="J370" i="32" s="1"/>
  <c r="F370" i="32" s="1"/>
  <c r="L369" i="32" a="1"/>
  <c r="L369" i="32" s="1"/>
  <c r="L368" i="32" a="1"/>
  <c r="L368" i="32" s="1"/>
  <c r="I368" i="32" a="1"/>
  <c r="I368" i="32" s="1"/>
  <c r="E368" i="32" s="1"/>
  <c r="I367" i="32" a="1"/>
  <c r="I367" i="32" s="1"/>
  <c r="E367" i="32" s="1"/>
  <c r="K366" i="32" a="1"/>
  <c r="K366" i="32" s="1"/>
  <c r="G366" i="32" s="1"/>
  <c r="K365" i="32" a="1"/>
  <c r="K365" i="32" s="1"/>
  <c r="G365" i="32" s="1"/>
  <c r="H365" i="32" a="1"/>
  <c r="H365" i="32" s="1"/>
  <c r="D365" i="32" s="1"/>
  <c r="H364" i="32" a="1"/>
  <c r="H364" i="32" s="1"/>
  <c r="D364" i="32" s="1"/>
  <c r="J363" i="32" a="1"/>
  <c r="J363" i="32" s="1"/>
  <c r="F363" i="32" s="1"/>
  <c r="J396" i="32" a="1"/>
  <c r="J396" i="32" s="1"/>
  <c r="F396" i="32" s="1"/>
  <c r="L395" i="32" a="1"/>
  <c r="L395" i="32" s="1"/>
  <c r="L394" i="32" a="1"/>
  <c r="L394" i="32" s="1"/>
  <c r="I394" i="32" a="1"/>
  <c r="I394" i="32" s="1"/>
  <c r="E394" i="32" s="1"/>
  <c r="I393" i="32" a="1"/>
  <c r="I393" i="32" s="1"/>
  <c r="E393" i="32" s="1"/>
  <c r="K392" i="32" a="1"/>
  <c r="K392" i="32" s="1"/>
  <c r="G392" i="32" s="1"/>
  <c r="K391" i="32" a="1"/>
  <c r="K391" i="32" s="1"/>
  <c r="G391" i="32" s="1"/>
  <c r="H391" i="32" a="1"/>
  <c r="H391" i="32" s="1"/>
  <c r="D391" i="32" s="1"/>
  <c r="H390" i="32" a="1"/>
  <c r="H390" i="32" s="1"/>
  <c r="D390" i="32" s="1"/>
  <c r="J389" i="32" a="1"/>
  <c r="J389" i="32" s="1"/>
  <c r="F389" i="32" s="1"/>
  <c r="J388" i="32" a="1"/>
  <c r="J388" i="32" s="1"/>
  <c r="F388" i="32" s="1"/>
  <c r="L387" i="32" a="1"/>
  <c r="L387" i="32" s="1"/>
  <c r="L386" i="32" a="1"/>
  <c r="L386" i="32" s="1"/>
  <c r="I386" i="32" a="1"/>
  <c r="I386" i="32" s="1"/>
  <c r="E386" i="32" s="1"/>
  <c r="I385" i="32" a="1"/>
  <c r="I385" i="32" s="1"/>
  <c r="E385" i="32" s="1"/>
  <c r="K384" i="32" a="1"/>
  <c r="K384" i="32" s="1"/>
  <c r="G384" i="32" s="1"/>
  <c r="K383" i="32" a="1"/>
  <c r="K383" i="32" s="1"/>
  <c r="G383" i="32" s="1"/>
  <c r="H383" i="32" a="1"/>
  <c r="H383" i="32" s="1"/>
  <c r="D383" i="32" s="1"/>
  <c r="H382" i="32" a="1"/>
  <c r="H382" i="32" s="1"/>
  <c r="D382" i="32" s="1"/>
  <c r="J381" i="32" a="1"/>
  <c r="J381" i="32" s="1"/>
  <c r="F381" i="32" s="1"/>
  <c r="J380" i="32" a="1"/>
  <c r="J380" i="32" s="1"/>
  <c r="F380" i="32" s="1"/>
  <c r="L379" i="32" a="1"/>
  <c r="L379" i="32" s="1"/>
  <c r="L378" i="32" a="1"/>
  <c r="L378" i="32" s="1"/>
  <c r="I378" i="32" a="1"/>
  <c r="I378" i="32" s="1"/>
  <c r="E378" i="32" s="1"/>
  <c r="I377" i="32" a="1"/>
  <c r="I377" i="32" s="1"/>
  <c r="E377" i="32" s="1"/>
  <c r="K376" i="32" a="1"/>
  <c r="K376" i="32" s="1"/>
  <c r="G376" i="32" s="1"/>
  <c r="K375" i="32" a="1"/>
  <c r="K375" i="32" s="1"/>
  <c r="G375" i="32" s="1"/>
  <c r="H375" i="32" a="1"/>
  <c r="H375" i="32" s="1"/>
  <c r="D375" i="32" s="1"/>
  <c r="H374" i="32" a="1"/>
  <c r="H374" i="32" s="1"/>
  <c r="D374" i="32" s="1"/>
  <c r="J373" i="32" a="1"/>
  <c r="J373" i="32" s="1"/>
  <c r="F373" i="32" s="1"/>
  <c r="J372" i="32" a="1"/>
  <c r="J372" i="32" s="1"/>
  <c r="F372" i="32" s="1"/>
  <c r="L371" i="32" a="1"/>
  <c r="L371" i="32" s="1"/>
  <c r="L370" i="32" a="1"/>
  <c r="L370" i="32" s="1"/>
  <c r="I370" i="32" a="1"/>
  <c r="I370" i="32" s="1"/>
  <c r="E370" i="32" s="1"/>
  <c r="I369" i="32" a="1"/>
  <c r="I369" i="32" s="1"/>
  <c r="E369" i="32" s="1"/>
  <c r="K368" i="32" a="1"/>
  <c r="K368" i="32" s="1"/>
  <c r="G368" i="32" s="1"/>
  <c r="K367" i="32" a="1"/>
  <c r="K367" i="32" s="1"/>
  <c r="G367" i="32" s="1"/>
  <c r="H367" i="32" a="1"/>
  <c r="H367" i="32" s="1"/>
  <c r="D367" i="32" s="1"/>
  <c r="H366" i="32" a="1"/>
  <c r="H366" i="32" s="1"/>
  <c r="D366" i="32" s="1"/>
  <c r="J365" i="32" a="1"/>
  <c r="J365" i="32" s="1"/>
  <c r="F365" i="32" s="1"/>
  <c r="J364" i="32" a="1"/>
  <c r="J364" i="32" s="1"/>
  <c r="F364" i="32" s="1"/>
  <c r="L363" i="32" a="1"/>
  <c r="L363" i="32" s="1"/>
  <c r="L362" i="32" a="1"/>
  <c r="L362" i="32" s="1"/>
  <c r="J362" i="32" a="1"/>
  <c r="J362" i="32" s="1"/>
  <c r="F362" i="32" s="1"/>
  <c r="H362" i="32" a="1"/>
  <c r="H362" i="32" s="1"/>
  <c r="D362" i="32" s="1"/>
  <c r="K361" i="32" a="1"/>
  <c r="K361" i="32" s="1"/>
  <c r="G361" i="32" s="1"/>
  <c r="I361" i="32" a="1"/>
  <c r="I361" i="32" s="1"/>
  <c r="E361" i="32" s="1"/>
  <c r="L360" i="32" a="1"/>
  <c r="L360" i="32" s="1"/>
  <c r="J360" i="32" a="1"/>
  <c r="J360" i="32" s="1"/>
  <c r="F360" i="32" s="1"/>
  <c r="H360" i="32" a="1"/>
  <c r="H360" i="32" s="1"/>
  <c r="D360" i="32" s="1"/>
  <c r="K359" i="32" a="1"/>
  <c r="K359" i="32" s="1"/>
  <c r="G359" i="32" s="1"/>
  <c r="I396" i="32" a="1"/>
  <c r="I396" i="32" s="1"/>
  <c r="E396" i="32" s="1"/>
  <c r="I395" i="32" a="1"/>
  <c r="I395" i="32" s="1"/>
  <c r="E395" i="32" s="1"/>
  <c r="K394" i="32" a="1"/>
  <c r="K394" i="32" s="1"/>
  <c r="G394" i="32" s="1"/>
  <c r="K393" i="32" a="1"/>
  <c r="K393" i="32" s="1"/>
  <c r="G393" i="32" s="1"/>
  <c r="H393" i="32" a="1"/>
  <c r="H393" i="32" s="1"/>
  <c r="D393" i="32" s="1"/>
  <c r="H392" i="32" a="1"/>
  <c r="H392" i="32" s="1"/>
  <c r="D392" i="32" s="1"/>
  <c r="J391" i="32" a="1"/>
  <c r="J391" i="32" s="1"/>
  <c r="F391" i="32" s="1"/>
  <c r="J390" i="32" a="1"/>
  <c r="J390" i="32" s="1"/>
  <c r="F390" i="32" s="1"/>
  <c r="L389" i="32" a="1"/>
  <c r="L389" i="32" s="1"/>
  <c r="L388" i="32" a="1"/>
  <c r="L388" i="32" s="1"/>
  <c r="I388" i="32" a="1"/>
  <c r="I388" i="32" s="1"/>
  <c r="E388" i="32" s="1"/>
  <c r="I387" i="32" a="1"/>
  <c r="I387" i="32" s="1"/>
  <c r="E387" i="32" s="1"/>
  <c r="K386" i="32" a="1"/>
  <c r="K386" i="32" s="1"/>
  <c r="G386" i="32" s="1"/>
  <c r="K385" i="32" a="1"/>
  <c r="K385" i="32" s="1"/>
  <c r="G385" i="32" s="1"/>
  <c r="H385" i="32" a="1"/>
  <c r="H385" i="32" s="1"/>
  <c r="D385" i="32" s="1"/>
  <c r="H384" i="32" a="1"/>
  <c r="H384" i="32" s="1"/>
  <c r="D384" i="32" s="1"/>
  <c r="J383" i="32" a="1"/>
  <c r="J383" i="32" s="1"/>
  <c r="F383" i="32" s="1"/>
  <c r="J382" i="32" a="1"/>
  <c r="J382" i="32" s="1"/>
  <c r="F382" i="32" s="1"/>
  <c r="L381" i="32" a="1"/>
  <c r="L381" i="32" s="1"/>
  <c r="L380" i="32" a="1"/>
  <c r="L380" i="32" s="1"/>
  <c r="I380" i="32" a="1"/>
  <c r="I380" i="32" s="1"/>
  <c r="E380" i="32" s="1"/>
  <c r="I379" i="32" a="1"/>
  <c r="I379" i="32" s="1"/>
  <c r="E379" i="32" s="1"/>
  <c r="K378" i="32" a="1"/>
  <c r="K378" i="32" s="1"/>
  <c r="G378" i="32" s="1"/>
  <c r="K377" i="32" a="1"/>
  <c r="K377" i="32" s="1"/>
  <c r="G377" i="32" s="1"/>
  <c r="H377" i="32" a="1"/>
  <c r="H377" i="32" s="1"/>
  <c r="D377" i="32" s="1"/>
  <c r="H376" i="32" a="1"/>
  <c r="H376" i="32" s="1"/>
  <c r="D376" i="32" s="1"/>
  <c r="J375" i="32" a="1"/>
  <c r="J375" i="32" s="1"/>
  <c r="F375" i="32" s="1"/>
  <c r="J374" i="32" a="1"/>
  <c r="J374" i="32" s="1"/>
  <c r="F374" i="32" s="1"/>
  <c r="L373" i="32" a="1"/>
  <c r="L373" i="32" s="1"/>
  <c r="L372" i="32" a="1"/>
  <c r="L372" i="32" s="1"/>
  <c r="I372" i="32" a="1"/>
  <c r="I372" i="32" s="1"/>
  <c r="E372" i="32" s="1"/>
  <c r="I371" i="32" a="1"/>
  <c r="I371" i="32" s="1"/>
  <c r="E371" i="32" s="1"/>
  <c r="K370" i="32" a="1"/>
  <c r="K370" i="32" s="1"/>
  <c r="G370" i="32" s="1"/>
  <c r="K369" i="32" a="1"/>
  <c r="K369" i="32" s="1"/>
  <c r="G369" i="32" s="1"/>
  <c r="H369" i="32" a="1"/>
  <c r="H369" i="32" s="1"/>
  <c r="D369" i="32" s="1"/>
  <c r="H368" i="32" a="1"/>
  <c r="H368" i="32" s="1"/>
  <c r="D368" i="32" s="1"/>
  <c r="J367" i="32" a="1"/>
  <c r="J367" i="32" s="1"/>
  <c r="F367" i="32" s="1"/>
  <c r="J366" i="32" a="1"/>
  <c r="J366" i="32" s="1"/>
  <c r="F366" i="32" s="1"/>
  <c r="L365" i="32" a="1"/>
  <c r="L365" i="32" s="1"/>
  <c r="L364" i="32" a="1"/>
  <c r="L364" i="32" s="1"/>
  <c r="I364" i="32" a="1"/>
  <c r="I364" i="32" s="1"/>
  <c r="E364" i="32" s="1"/>
  <c r="I363" i="32" a="1"/>
  <c r="I363" i="32" s="1"/>
  <c r="E363" i="32" s="1"/>
  <c r="K395" i="32" a="1"/>
  <c r="K395" i="32" s="1"/>
  <c r="G395" i="32" s="1"/>
  <c r="H395" i="32" a="1"/>
  <c r="H395" i="32" s="1"/>
  <c r="D395" i="32" s="1"/>
  <c r="H394" i="32" a="1"/>
  <c r="H394" i="32" s="1"/>
  <c r="D394" i="32" s="1"/>
  <c r="J393" i="32" a="1"/>
  <c r="J393" i="32" s="1"/>
  <c r="F393" i="32" s="1"/>
  <c r="J392" i="32" a="1"/>
  <c r="J392" i="32" s="1"/>
  <c r="F392" i="32" s="1"/>
  <c r="L391" i="32" a="1"/>
  <c r="L391" i="32" s="1"/>
  <c r="L390" i="32" a="1"/>
  <c r="L390" i="32" s="1"/>
  <c r="I390" i="32" a="1"/>
  <c r="I390" i="32" s="1"/>
  <c r="E390" i="32" s="1"/>
  <c r="I389" i="32" a="1"/>
  <c r="I389" i="32" s="1"/>
  <c r="E389" i="32" s="1"/>
  <c r="K388" i="32" a="1"/>
  <c r="K388" i="32" s="1"/>
  <c r="G388" i="32" s="1"/>
  <c r="K387" i="32" a="1"/>
  <c r="K387" i="32" s="1"/>
  <c r="G387" i="32" s="1"/>
  <c r="H387" i="32" a="1"/>
  <c r="H387" i="32" s="1"/>
  <c r="D387" i="32" s="1"/>
  <c r="H386" i="32" a="1"/>
  <c r="H386" i="32" s="1"/>
  <c r="D386" i="32" s="1"/>
  <c r="J385" i="32" a="1"/>
  <c r="J385" i="32" s="1"/>
  <c r="F385" i="32" s="1"/>
  <c r="J384" i="32" a="1"/>
  <c r="J384" i="32" s="1"/>
  <c r="F384" i="32" s="1"/>
  <c r="L383" i="32" a="1"/>
  <c r="L383" i="32" s="1"/>
  <c r="L382" i="32" a="1"/>
  <c r="L382" i="32" s="1"/>
  <c r="I382" i="32" a="1"/>
  <c r="I382" i="32" s="1"/>
  <c r="E382" i="32" s="1"/>
  <c r="I381" i="32" a="1"/>
  <c r="I381" i="32" s="1"/>
  <c r="E381" i="32" s="1"/>
  <c r="K380" i="32" a="1"/>
  <c r="K380" i="32" s="1"/>
  <c r="G380" i="32" s="1"/>
  <c r="K379" i="32" a="1"/>
  <c r="K379" i="32" s="1"/>
  <c r="G379" i="32" s="1"/>
  <c r="H379" i="32" a="1"/>
  <c r="H379" i="32" s="1"/>
  <c r="D379" i="32" s="1"/>
  <c r="H378" i="32" a="1"/>
  <c r="H378" i="32" s="1"/>
  <c r="D378" i="32" s="1"/>
  <c r="J377" i="32" a="1"/>
  <c r="J377" i="32" s="1"/>
  <c r="F377" i="32" s="1"/>
  <c r="J376" i="32" a="1"/>
  <c r="J376" i="32" s="1"/>
  <c r="F376" i="32" s="1"/>
  <c r="L375" i="32" a="1"/>
  <c r="L375" i="32" s="1"/>
  <c r="L374" i="32" a="1"/>
  <c r="L374" i="32" s="1"/>
  <c r="I374" i="32" a="1"/>
  <c r="I374" i="32" s="1"/>
  <c r="E374" i="32" s="1"/>
  <c r="I373" i="32" a="1"/>
  <c r="I373" i="32" s="1"/>
  <c r="E373" i="32" s="1"/>
  <c r="K372" i="32" a="1"/>
  <c r="K372" i="32" s="1"/>
  <c r="G372" i="32" s="1"/>
  <c r="K371" i="32" a="1"/>
  <c r="K371" i="32" s="1"/>
  <c r="G371" i="32" s="1"/>
  <c r="H371" i="32" a="1"/>
  <c r="H371" i="32" s="1"/>
  <c r="D371" i="32" s="1"/>
  <c r="H370" i="32" a="1"/>
  <c r="H370" i="32" s="1"/>
  <c r="D370" i="32" s="1"/>
  <c r="J369" i="32" a="1"/>
  <c r="J369" i="32" s="1"/>
  <c r="F369" i="32" s="1"/>
  <c r="J368" i="32" a="1"/>
  <c r="J368" i="32" s="1"/>
  <c r="F368" i="32" s="1"/>
  <c r="L367" i="32" a="1"/>
  <c r="L367" i="32" s="1"/>
  <c r="L366" i="32" a="1"/>
  <c r="L366" i="32" s="1"/>
  <c r="I366" i="32" a="1"/>
  <c r="I366" i="32" s="1"/>
  <c r="E366" i="32" s="1"/>
  <c r="I365" i="32" a="1"/>
  <c r="I365" i="32" s="1"/>
  <c r="E365" i="32" s="1"/>
  <c r="K364" i="32" a="1"/>
  <c r="K364" i="32" s="1"/>
  <c r="G364" i="32" s="1"/>
  <c r="K363" i="32" a="1"/>
  <c r="K363" i="32" s="1"/>
  <c r="G363" i="32" s="1"/>
  <c r="H363" i="32" a="1"/>
  <c r="H363" i="32" s="1"/>
  <c r="D363" i="32" s="1"/>
  <c r="K362" i="32" a="1"/>
  <c r="K362" i="32" s="1"/>
  <c r="G362" i="32" s="1"/>
  <c r="I362" i="32" a="1"/>
  <c r="I362" i="32" s="1"/>
  <c r="E362" i="32" s="1"/>
  <c r="L361" i="32" a="1"/>
  <c r="L361" i="32" s="1"/>
  <c r="J361" i="32" a="1"/>
  <c r="J361" i="32" s="1"/>
  <c r="F361" i="32" s="1"/>
  <c r="H361" i="32" a="1"/>
  <c r="H361" i="32" s="1"/>
  <c r="D361" i="32" s="1"/>
  <c r="K360" i="32" a="1"/>
  <c r="K360" i="32" s="1"/>
  <c r="G360" i="32" s="1"/>
  <c r="I359" i="32" a="1"/>
  <c r="I359" i="32" s="1"/>
  <c r="E359" i="32" s="1"/>
  <c r="J358" i="32" a="1"/>
  <c r="J358" i="32" s="1"/>
  <c r="F358" i="32" s="1"/>
  <c r="K357" i="32" a="1"/>
  <c r="K357" i="32" s="1"/>
  <c r="G357" i="32" s="1"/>
  <c r="L356" i="32" a="1"/>
  <c r="L356" i="32" s="1"/>
  <c r="H356" i="32" a="1"/>
  <c r="H356" i="32" s="1"/>
  <c r="D356" i="32" s="1"/>
  <c r="J355" i="32" a="1"/>
  <c r="J355" i="32" s="1"/>
  <c r="F355" i="32" s="1"/>
  <c r="L354" i="32" a="1"/>
  <c r="L354" i="32" s="1"/>
  <c r="I360" i="32" a="1"/>
  <c r="I360" i="32" s="1"/>
  <c r="E360" i="32" s="1"/>
  <c r="H359" i="32" a="1"/>
  <c r="H359" i="32" s="1"/>
  <c r="D359" i="32" s="1"/>
  <c r="I358" i="32" a="1"/>
  <c r="I358" i="32" s="1"/>
  <c r="E358" i="32" s="1"/>
  <c r="J357" i="32" a="1"/>
  <c r="J357" i="32" s="1"/>
  <c r="F357" i="32" s="1"/>
  <c r="K356" i="32" a="1"/>
  <c r="K356" i="32" s="1"/>
  <c r="G356" i="32" s="1"/>
  <c r="L355" i="32" a="1"/>
  <c r="L355" i="32" s="1"/>
  <c r="I355" i="32" a="1"/>
  <c r="I355" i="32" s="1"/>
  <c r="E355" i="32" s="1"/>
  <c r="I354" i="32" a="1"/>
  <c r="I354" i="32" s="1"/>
  <c r="E354" i="32" s="1"/>
  <c r="L353" i="32" a="1"/>
  <c r="L353" i="32" s="1"/>
  <c r="J353" i="32" a="1"/>
  <c r="J353" i="32" s="1"/>
  <c r="F353" i="32" s="1"/>
  <c r="H353" i="32" a="1"/>
  <c r="H353" i="32" s="1"/>
  <c r="D353" i="32" s="1"/>
  <c r="K352" i="32" a="1"/>
  <c r="K352" i="32" s="1"/>
  <c r="G352" i="32" s="1"/>
  <c r="I352" i="32" a="1"/>
  <c r="I352" i="32" s="1"/>
  <c r="E352" i="32" s="1"/>
  <c r="L351" i="32" a="1"/>
  <c r="L351" i="32" s="1"/>
  <c r="J351" i="32" a="1"/>
  <c r="J351" i="32" s="1"/>
  <c r="F351" i="32" s="1"/>
  <c r="H351" i="32" a="1"/>
  <c r="H351" i="32" s="1"/>
  <c r="D351" i="32" s="1"/>
  <c r="K350" i="32" a="1"/>
  <c r="K350" i="32" s="1"/>
  <c r="G350" i="32" s="1"/>
  <c r="I350" i="32" a="1"/>
  <c r="I350" i="32" s="1"/>
  <c r="E350" i="32" s="1"/>
  <c r="L349" i="32" a="1"/>
  <c r="L349" i="32" s="1"/>
  <c r="J349" i="32" a="1"/>
  <c r="J349" i="32" s="1"/>
  <c r="F349" i="32" s="1"/>
  <c r="H349" i="32" a="1"/>
  <c r="H349" i="32" s="1"/>
  <c r="D349" i="32" s="1"/>
  <c r="K348" i="32" a="1"/>
  <c r="K348" i="32" s="1"/>
  <c r="G348" i="32" s="1"/>
  <c r="I348" i="32" a="1"/>
  <c r="I348" i="32" s="1"/>
  <c r="E348" i="32" s="1"/>
  <c r="L347" i="32" a="1"/>
  <c r="L347" i="32" s="1"/>
  <c r="J347" i="32" a="1"/>
  <c r="J347" i="32" s="1"/>
  <c r="F347" i="32" s="1"/>
  <c r="H347" i="32" a="1"/>
  <c r="H347" i="32" s="1"/>
  <c r="D347" i="32" s="1"/>
  <c r="K346" i="32" a="1"/>
  <c r="K346" i="32" s="1"/>
  <c r="G346" i="32" s="1"/>
  <c r="I346" i="32" a="1"/>
  <c r="I346" i="32" s="1"/>
  <c r="E346" i="32" s="1"/>
  <c r="L345" i="32" a="1"/>
  <c r="L345" i="32" s="1"/>
  <c r="J345" i="32" a="1"/>
  <c r="J345" i="32" s="1"/>
  <c r="F345" i="32" s="1"/>
  <c r="H345" i="32" a="1"/>
  <c r="H345" i="32" s="1"/>
  <c r="D345" i="32" s="1"/>
  <c r="L359" i="32" a="1"/>
  <c r="L359" i="32" s="1"/>
  <c r="L358" i="32" a="1"/>
  <c r="L358" i="32" s="1"/>
  <c r="H358" i="32" a="1"/>
  <c r="H358" i="32" s="1"/>
  <c r="D358" i="32" s="1"/>
  <c r="I357" i="32" a="1"/>
  <c r="I357" i="32" s="1"/>
  <c r="E357" i="32" s="1"/>
  <c r="J356" i="32" a="1"/>
  <c r="J356" i="32" s="1"/>
  <c r="F356" i="32" s="1"/>
  <c r="K355" i="32" a="1"/>
  <c r="K355" i="32" s="1"/>
  <c r="G355" i="32" s="1"/>
  <c r="K354" i="32" a="1"/>
  <c r="K354" i="32" s="1"/>
  <c r="G354" i="32" s="1"/>
  <c r="J359" i="32" a="1"/>
  <c r="J359" i="32" s="1"/>
  <c r="F359" i="32" s="1"/>
  <c r="K358" i="32" a="1"/>
  <c r="K358" i="32" s="1"/>
  <c r="G358" i="32" s="1"/>
  <c r="L357" i="32" a="1"/>
  <c r="L357" i="32" s="1"/>
  <c r="H357" i="32" a="1"/>
  <c r="H357" i="32" s="1"/>
  <c r="D357" i="32" s="1"/>
  <c r="I356" i="32" a="1"/>
  <c r="I356" i="32" s="1"/>
  <c r="E356" i="32" s="1"/>
  <c r="H355" i="32" a="1"/>
  <c r="H355" i="32" s="1"/>
  <c r="D355" i="32" s="1"/>
  <c r="J354" i="32" a="1"/>
  <c r="J354" i="32" s="1"/>
  <c r="F354" i="32" s="1"/>
  <c r="H354" i="32" a="1"/>
  <c r="H354" i="32" s="1"/>
  <c r="D354" i="32" s="1"/>
  <c r="K353" i="32" a="1"/>
  <c r="K353" i="32" s="1"/>
  <c r="G353" i="32" s="1"/>
  <c r="I353" i="32" a="1"/>
  <c r="I353" i="32" s="1"/>
  <c r="E353" i="32" s="1"/>
  <c r="L352" i="32" a="1"/>
  <c r="L352" i="32" s="1"/>
  <c r="J352" i="32" a="1"/>
  <c r="J352" i="32" s="1"/>
  <c r="F352" i="32" s="1"/>
  <c r="H352" i="32" a="1"/>
  <c r="H352" i="32" s="1"/>
  <c r="D352" i="32" s="1"/>
  <c r="K351" i="32" a="1"/>
  <c r="K351" i="32" s="1"/>
  <c r="G351" i="32" s="1"/>
  <c r="I351" i="32" a="1"/>
  <c r="I351" i="32" s="1"/>
  <c r="E351" i="32" s="1"/>
  <c r="L350" i="32" a="1"/>
  <c r="L350" i="32" s="1"/>
  <c r="J350" i="32" a="1"/>
  <c r="J350" i="32" s="1"/>
  <c r="F350" i="32" s="1"/>
  <c r="H350" i="32" a="1"/>
  <c r="H350" i="32" s="1"/>
  <c r="D350" i="32" s="1"/>
  <c r="K349" i="32" a="1"/>
  <c r="K349" i="32" s="1"/>
  <c r="G349" i="32" s="1"/>
  <c r="I349" i="32" a="1"/>
  <c r="I349" i="32" s="1"/>
  <c r="E349" i="32" s="1"/>
  <c r="L348" i="32" a="1"/>
  <c r="L348" i="32" s="1"/>
  <c r="J348" i="32" a="1"/>
  <c r="J348" i="32" s="1"/>
  <c r="F348" i="32" s="1"/>
  <c r="H348" i="32" a="1"/>
  <c r="H348" i="32" s="1"/>
  <c r="D348" i="32" s="1"/>
  <c r="K347" i="32" a="1"/>
  <c r="K347" i="32" s="1"/>
  <c r="G347" i="32" s="1"/>
  <c r="I347" i="32" a="1"/>
  <c r="I347" i="32" s="1"/>
  <c r="E347" i="32" s="1"/>
  <c r="L346" i="32" a="1"/>
  <c r="L346" i="32" s="1"/>
  <c r="J346" i="32" a="1"/>
  <c r="J346" i="32" s="1"/>
  <c r="F346" i="32" s="1"/>
  <c r="H346" i="32" a="1"/>
  <c r="H346" i="32" s="1"/>
  <c r="D346" i="32" s="1"/>
  <c r="K345" i="32" a="1"/>
  <c r="K345" i="32" s="1"/>
  <c r="G345" i="32" s="1"/>
  <c r="I345" i="32" a="1"/>
  <c r="I345" i="32" s="1"/>
  <c r="E345" i="32" s="1"/>
  <c r="L344" i="32" a="1"/>
  <c r="L344" i="32" s="1"/>
  <c r="H344" i="32" a="1"/>
  <c r="H344" i="32" s="1"/>
  <c r="D344" i="32" s="1"/>
  <c r="I343" i="32" a="1"/>
  <c r="I343" i="32" s="1"/>
  <c r="E343" i="32" s="1"/>
  <c r="J342" i="32" a="1"/>
  <c r="J342" i="32" s="1"/>
  <c r="F342" i="32" s="1"/>
  <c r="K341" i="32" a="1"/>
  <c r="K341" i="32" s="1"/>
  <c r="G341" i="32" s="1"/>
  <c r="L340" i="32" a="1"/>
  <c r="L340" i="32" s="1"/>
  <c r="H340" i="32" a="1"/>
  <c r="H340" i="32" s="1"/>
  <c r="D340" i="32" s="1"/>
  <c r="I339" i="32" a="1"/>
  <c r="I339" i="32" s="1"/>
  <c r="E339" i="32" s="1"/>
  <c r="J338" i="32" a="1"/>
  <c r="J338" i="32" s="1"/>
  <c r="F338" i="32" s="1"/>
  <c r="K337" i="32" a="1"/>
  <c r="K337" i="32" s="1"/>
  <c r="G337" i="32" s="1"/>
  <c r="L336" i="32" a="1"/>
  <c r="L336" i="32" s="1"/>
  <c r="H336" i="32" a="1"/>
  <c r="H336" i="32" s="1"/>
  <c r="D336" i="32" s="1"/>
  <c r="I335" i="32" a="1"/>
  <c r="I335" i="32" s="1"/>
  <c r="E335" i="32" s="1"/>
  <c r="J334" i="32" a="1"/>
  <c r="J334" i="32" s="1"/>
  <c r="F334" i="32" s="1"/>
  <c r="K333" i="32" a="1"/>
  <c r="K333" i="32" s="1"/>
  <c r="G333" i="32" s="1"/>
  <c r="L332" i="32" a="1"/>
  <c r="L332" i="32" s="1"/>
  <c r="H332" i="32" a="1"/>
  <c r="H332" i="32" s="1"/>
  <c r="D332" i="32" s="1"/>
  <c r="I331" i="32" a="1"/>
  <c r="I331" i="32" s="1"/>
  <c r="E331" i="32" s="1"/>
  <c r="J330" i="32" a="1"/>
  <c r="J330" i="32" s="1"/>
  <c r="F330" i="32" s="1"/>
  <c r="K329" i="32" a="1"/>
  <c r="K329" i="32" s="1"/>
  <c r="G329" i="32" s="1"/>
  <c r="L328" i="32" a="1"/>
  <c r="L328" i="32" s="1"/>
  <c r="H328" i="32" a="1"/>
  <c r="H328" i="32" s="1"/>
  <c r="D328" i="32" s="1"/>
  <c r="I327" i="32" a="1"/>
  <c r="I327" i="32" s="1"/>
  <c r="E327" i="32" s="1"/>
  <c r="J326" i="32" a="1"/>
  <c r="J326" i="32" s="1"/>
  <c r="F326" i="32" s="1"/>
  <c r="K325" i="32" a="1"/>
  <c r="K325" i="32" s="1"/>
  <c r="G325" i="32" s="1"/>
  <c r="L324" i="32" a="1"/>
  <c r="L324" i="32" s="1"/>
  <c r="H324" i="32" a="1"/>
  <c r="H324" i="32" s="1"/>
  <c r="D324" i="32" s="1"/>
  <c r="K344" i="32" a="1"/>
  <c r="K344" i="32" s="1"/>
  <c r="G344" i="32" s="1"/>
  <c r="L343" i="32" a="1"/>
  <c r="L343" i="32" s="1"/>
  <c r="H343" i="32" a="1"/>
  <c r="H343" i="32" s="1"/>
  <c r="D343" i="32" s="1"/>
  <c r="I342" i="32" a="1"/>
  <c r="I342" i="32" s="1"/>
  <c r="E342" i="32" s="1"/>
  <c r="J341" i="32" a="1"/>
  <c r="J341" i="32" s="1"/>
  <c r="F341" i="32" s="1"/>
  <c r="K340" i="32" a="1"/>
  <c r="K340" i="32" s="1"/>
  <c r="G340" i="32" s="1"/>
  <c r="L339" i="32" a="1"/>
  <c r="L339" i="32" s="1"/>
  <c r="H339" i="32" a="1"/>
  <c r="H339" i="32" s="1"/>
  <c r="D339" i="32" s="1"/>
  <c r="I338" i="32" a="1"/>
  <c r="I338" i="32" s="1"/>
  <c r="E338" i="32" s="1"/>
  <c r="J337" i="32" a="1"/>
  <c r="J337" i="32" s="1"/>
  <c r="F337" i="32" s="1"/>
  <c r="K336" i="32" a="1"/>
  <c r="K336" i="32" s="1"/>
  <c r="G336" i="32" s="1"/>
  <c r="L335" i="32" a="1"/>
  <c r="L335" i="32" s="1"/>
  <c r="H335" i="32" a="1"/>
  <c r="H335" i="32" s="1"/>
  <c r="D335" i="32" s="1"/>
  <c r="I334" i="32" a="1"/>
  <c r="I334" i="32" s="1"/>
  <c r="E334" i="32" s="1"/>
  <c r="J333" i="32" a="1"/>
  <c r="J333" i="32" s="1"/>
  <c r="F333" i="32" s="1"/>
  <c r="K332" i="32" a="1"/>
  <c r="K332" i="32" s="1"/>
  <c r="G332" i="32" s="1"/>
  <c r="L331" i="32" a="1"/>
  <c r="L331" i="32" s="1"/>
  <c r="H331" i="32" a="1"/>
  <c r="H331" i="32" s="1"/>
  <c r="D331" i="32" s="1"/>
  <c r="I330" i="32" a="1"/>
  <c r="I330" i="32" s="1"/>
  <c r="E330" i="32" s="1"/>
  <c r="J329" i="32" a="1"/>
  <c r="J329" i="32" s="1"/>
  <c r="F329" i="32" s="1"/>
  <c r="K328" i="32" a="1"/>
  <c r="K328" i="32" s="1"/>
  <c r="G328" i="32" s="1"/>
  <c r="L327" i="32" a="1"/>
  <c r="L327" i="32" s="1"/>
  <c r="H327" i="32" a="1"/>
  <c r="H327" i="32" s="1"/>
  <c r="D327" i="32" s="1"/>
  <c r="I326" i="32" a="1"/>
  <c r="I326" i="32" s="1"/>
  <c r="E326" i="32" s="1"/>
  <c r="J325" i="32" a="1"/>
  <c r="J325" i="32" s="1"/>
  <c r="F325" i="32" s="1"/>
  <c r="K324" i="32" a="1"/>
  <c r="K324" i="32" s="1"/>
  <c r="G324" i="32" s="1"/>
  <c r="L323" i="32" a="1"/>
  <c r="L323" i="32" s="1"/>
  <c r="I323" i="32" a="1"/>
  <c r="I323" i="32" s="1"/>
  <c r="E323" i="32" s="1"/>
  <c r="L322" i="32" a="1"/>
  <c r="L322" i="32" s="1"/>
  <c r="J322" i="32" a="1"/>
  <c r="J322" i="32" s="1"/>
  <c r="F322" i="32" s="1"/>
  <c r="H322" i="32" a="1"/>
  <c r="H322" i="32" s="1"/>
  <c r="D322" i="32" s="1"/>
  <c r="K321" i="32" a="1"/>
  <c r="K321" i="32" s="1"/>
  <c r="G321" i="32" s="1"/>
  <c r="I321" i="32" a="1"/>
  <c r="I321" i="32" s="1"/>
  <c r="E321" i="32" s="1"/>
  <c r="L320" i="32" a="1"/>
  <c r="L320" i="32" s="1"/>
  <c r="J320" i="32" a="1"/>
  <c r="J320" i="32" s="1"/>
  <c r="F320" i="32" s="1"/>
  <c r="H320" i="32" a="1"/>
  <c r="H320" i="32" s="1"/>
  <c r="D320" i="32" s="1"/>
  <c r="K319" i="32" a="1"/>
  <c r="K319" i="32" s="1"/>
  <c r="G319" i="32" s="1"/>
  <c r="I319" i="32" a="1"/>
  <c r="I319" i="32" s="1"/>
  <c r="E319" i="32" s="1"/>
  <c r="L318" i="32" a="1"/>
  <c r="L318" i="32" s="1"/>
  <c r="J318" i="32" a="1"/>
  <c r="J318" i="32" s="1"/>
  <c r="F318" i="32" s="1"/>
  <c r="H318" i="32" a="1"/>
  <c r="H318" i="32" s="1"/>
  <c r="D318" i="32" s="1"/>
  <c r="K317" i="32" a="1"/>
  <c r="K317" i="32" s="1"/>
  <c r="G317" i="32" s="1"/>
  <c r="I317" i="32" a="1"/>
  <c r="I317" i="32" s="1"/>
  <c r="E317" i="32" s="1"/>
  <c r="L316" i="32" a="1"/>
  <c r="L316" i="32" s="1"/>
  <c r="J316" i="32" a="1"/>
  <c r="J316" i="32" s="1"/>
  <c r="F316" i="32" s="1"/>
  <c r="H316" i="32" a="1"/>
  <c r="H316" i="32" s="1"/>
  <c r="D316" i="32" s="1"/>
  <c r="K315" i="32" a="1"/>
  <c r="K315" i="32" s="1"/>
  <c r="G315" i="32" s="1"/>
  <c r="I315" i="32" a="1"/>
  <c r="I315" i="32" s="1"/>
  <c r="E315" i="32" s="1"/>
  <c r="L314" i="32" a="1"/>
  <c r="L314" i="32" s="1"/>
  <c r="J314" i="32" a="1"/>
  <c r="J314" i="32" s="1"/>
  <c r="F314" i="32" s="1"/>
  <c r="H314" i="32" a="1"/>
  <c r="H314" i="32" s="1"/>
  <c r="D314" i="32" s="1"/>
  <c r="K313" i="32" a="1"/>
  <c r="K313" i="32" s="1"/>
  <c r="G313" i="32" s="1"/>
  <c r="I313" i="32" a="1"/>
  <c r="I313" i="32" s="1"/>
  <c r="E313" i="32" s="1"/>
  <c r="L312" i="32" a="1"/>
  <c r="L312" i="32" s="1"/>
  <c r="J312" i="32" a="1"/>
  <c r="J312" i="32" s="1"/>
  <c r="F312" i="32" s="1"/>
  <c r="H312" i="32" a="1"/>
  <c r="H312" i="32" s="1"/>
  <c r="D312" i="32" s="1"/>
  <c r="K311" i="32" a="1"/>
  <c r="K311" i="32" s="1"/>
  <c r="G311" i="32" s="1"/>
  <c r="I311" i="32" a="1"/>
  <c r="I311" i="32" s="1"/>
  <c r="E311" i="32" s="1"/>
  <c r="L310" i="32" a="1"/>
  <c r="L310" i="32" s="1"/>
  <c r="J310" i="32" a="1"/>
  <c r="J310" i="32" s="1"/>
  <c r="F310" i="32" s="1"/>
  <c r="H310" i="32" a="1"/>
  <c r="H310" i="32" s="1"/>
  <c r="D310" i="32" s="1"/>
  <c r="K309" i="32" a="1"/>
  <c r="K309" i="32" s="1"/>
  <c r="G309" i="32" s="1"/>
  <c r="I309" i="32" a="1"/>
  <c r="I309" i="32" s="1"/>
  <c r="E309" i="32" s="1"/>
  <c r="L308" i="32" a="1"/>
  <c r="L308" i="32" s="1"/>
  <c r="J308" i="32" a="1"/>
  <c r="J308" i="32" s="1"/>
  <c r="F308" i="32" s="1"/>
  <c r="J344" i="32" a="1"/>
  <c r="J344" i="32" s="1"/>
  <c r="F344" i="32" s="1"/>
  <c r="K343" i="32" a="1"/>
  <c r="K343" i="32" s="1"/>
  <c r="G343" i="32" s="1"/>
  <c r="L342" i="32" a="1"/>
  <c r="L342" i="32" s="1"/>
  <c r="H342" i="32" a="1"/>
  <c r="H342" i="32" s="1"/>
  <c r="D342" i="32" s="1"/>
  <c r="I341" i="32" a="1"/>
  <c r="I341" i="32" s="1"/>
  <c r="E341" i="32" s="1"/>
  <c r="J340" i="32" a="1"/>
  <c r="J340" i="32" s="1"/>
  <c r="F340" i="32" s="1"/>
  <c r="K339" i="32" a="1"/>
  <c r="K339" i="32" s="1"/>
  <c r="G339" i="32" s="1"/>
  <c r="L338" i="32" a="1"/>
  <c r="L338" i="32" s="1"/>
  <c r="H338" i="32" a="1"/>
  <c r="H338" i="32" s="1"/>
  <c r="D338" i="32" s="1"/>
  <c r="I337" i="32" a="1"/>
  <c r="I337" i="32" s="1"/>
  <c r="E337" i="32" s="1"/>
  <c r="J336" i="32" a="1"/>
  <c r="J336" i="32" s="1"/>
  <c r="F336" i="32" s="1"/>
  <c r="K335" i="32" a="1"/>
  <c r="K335" i="32" s="1"/>
  <c r="G335" i="32" s="1"/>
  <c r="L334" i="32" a="1"/>
  <c r="L334" i="32" s="1"/>
  <c r="H334" i="32" a="1"/>
  <c r="H334" i="32" s="1"/>
  <c r="D334" i="32" s="1"/>
  <c r="I333" i="32" a="1"/>
  <c r="I333" i="32" s="1"/>
  <c r="E333" i="32" s="1"/>
  <c r="J332" i="32" a="1"/>
  <c r="J332" i="32" s="1"/>
  <c r="F332" i="32" s="1"/>
  <c r="K331" i="32" a="1"/>
  <c r="K331" i="32" s="1"/>
  <c r="G331" i="32" s="1"/>
  <c r="L330" i="32" a="1"/>
  <c r="L330" i="32" s="1"/>
  <c r="H330" i="32" a="1"/>
  <c r="H330" i="32" s="1"/>
  <c r="D330" i="32" s="1"/>
  <c r="I329" i="32" a="1"/>
  <c r="I329" i="32" s="1"/>
  <c r="E329" i="32" s="1"/>
  <c r="J328" i="32" a="1"/>
  <c r="J328" i="32" s="1"/>
  <c r="F328" i="32" s="1"/>
  <c r="K327" i="32" a="1"/>
  <c r="K327" i="32" s="1"/>
  <c r="G327" i="32" s="1"/>
  <c r="L326" i="32" a="1"/>
  <c r="L326" i="32" s="1"/>
  <c r="H326" i="32" a="1"/>
  <c r="H326" i="32" s="1"/>
  <c r="D326" i="32" s="1"/>
  <c r="I325" i="32" a="1"/>
  <c r="I325" i="32" s="1"/>
  <c r="E325" i="32" s="1"/>
  <c r="J324" i="32" a="1"/>
  <c r="J324" i="32" s="1"/>
  <c r="F324" i="32" s="1"/>
  <c r="K323" i="32" a="1"/>
  <c r="K323" i="32" s="1"/>
  <c r="G323" i="32" s="1"/>
  <c r="I344" i="32" a="1"/>
  <c r="I344" i="32" s="1"/>
  <c r="E344" i="32" s="1"/>
  <c r="J343" i="32" a="1"/>
  <c r="J343" i="32" s="1"/>
  <c r="F343" i="32" s="1"/>
  <c r="K342" i="32" a="1"/>
  <c r="K342" i="32" s="1"/>
  <c r="G342" i="32" s="1"/>
  <c r="L341" i="32" a="1"/>
  <c r="L341" i="32" s="1"/>
  <c r="H341" i="32" a="1"/>
  <c r="H341" i="32" s="1"/>
  <c r="D341" i="32" s="1"/>
  <c r="I340" i="32" a="1"/>
  <c r="I340" i="32" s="1"/>
  <c r="E340" i="32" s="1"/>
  <c r="J339" i="32" a="1"/>
  <c r="J339" i="32" s="1"/>
  <c r="F339" i="32" s="1"/>
  <c r="K338" i="32" a="1"/>
  <c r="K338" i="32" s="1"/>
  <c r="G338" i="32" s="1"/>
  <c r="L337" i="32" a="1"/>
  <c r="L337" i="32" s="1"/>
  <c r="H337" i="32" a="1"/>
  <c r="H337" i="32" s="1"/>
  <c r="D337" i="32" s="1"/>
  <c r="I336" i="32" a="1"/>
  <c r="I336" i="32" s="1"/>
  <c r="E336" i="32" s="1"/>
  <c r="J335" i="32" a="1"/>
  <c r="J335" i="32" s="1"/>
  <c r="F335" i="32" s="1"/>
  <c r="K334" i="32" a="1"/>
  <c r="K334" i="32" s="1"/>
  <c r="G334" i="32" s="1"/>
  <c r="L333" i="32" a="1"/>
  <c r="L333" i="32" s="1"/>
  <c r="H333" i="32" a="1"/>
  <c r="H333" i="32" s="1"/>
  <c r="D333" i="32" s="1"/>
  <c r="I332" i="32" a="1"/>
  <c r="I332" i="32" s="1"/>
  <c r="E332" i="32" s="1"/>
  <c r="J331" i="32" a="1"/>
  <c r="J331" i="32" s="1"/>
  <c r="F331" i="32" s="1"/>
  <c r="K330" i="32" a="1"/>
  <c r="K330" i="32" s="1"/>
  <c r="G330" i="32" s="1"/>
  <c r="L329" i="32" a="1"/>
  <c r="L329" i="32" s="1"/>
  <c r="H329" i="32" a="1"/>
  <c r="H329" i="32" s="1"/>
  <c r="D329" i="32" s="1"/>
  <c r="I328" i="32" a="1"/>
  <c r="I328" i="32" s="1"/>
  <c r="E328" i="32" s="1"/>
  <c r="J327" i="32" a="1"/>
  <c r="J327" i="32" s="1"/>
  <c r="F327" i="32" s="1"/>
  <c r="K326" i="32" a="1"/>
  <c r="K326" i="32" s="1"/>
  <c r="G326" i="32" s="1"/>
  <c r="L325" i="32" a="1"/>
  <c r="L325" i="32" s="1"/>
  <c r="H325" i="32" a="1"/>
  <c r="H325" i="32" s="1"/>
  <c r="D325" i="32" s="1"/>
  <c r="I324" i="32" a="1"/>
  <c r="I324" i="32" s="1"/>
  <c r="E324" i="32" s="1"/>
  <c r="J323" i="32" a="1"/>
  <c r="J323" i="32" s="1"/>
  <c r="F323" i="32" s="1"/>
  <c r="H323" i="32" a="1"/>
  <c r="H323" i="32" s="1"/>
  <c r="D323" i="32" s="1"/>
  <c r="K322" i="32" a="1"/>
  <c r="K322" i="32" s="1"/>
  <c r="G322" i="32" s="1"/>
  <c r="I322" i="32" a="1"/>
  <c r="I322" i="32" s="1"/>
  <c r="E322" i="32" s="1"/>
  <c r="L321" i="32" a="1"/>
  <c r="L321" i="32" s="1"/>
  <c r="J321" i="32" a="1"/>
  <c r="J321" i="32" s="1"/>
  <c r="F321" i="32" s="1"/>
  <c r="H321" i="32" a="1"/>
  <c r="H321" i="32" s="1"/>
  <c r="D321" i="32" s="1"/>
  <c r="K320" i="32" a="1"/>
  <c r="K320" i="32" s="1"/>
  <c r="G320" i="32" s="1"/>
  <c r="I320" i="32" a="1"/>
  <c r="I320" i="32" s="1"/>
  <c r="E320" i="32" s="1"/>
  <c r="L319" i="32" a="1"/>
  <c r="L319" i="32" s="1"/>
  <c r="J319" i="32" a="1"/>
  <c r="J319" i="32" s="1"/>
  <c r="F319" i="32" s="1"/>
  <c r="H319" i="32" a="1"/>
  <c r="H319" i="32" s="1"/>
  <c r="D319" i="32" s="1"/>
  <c r="K318" i="32" a="1"/>
  <c r="K318" i="32" s="1"/>
  <c r="G318" i="32" s="1"/>
  <c r="I318" i="32" a="1"/>
  <c r="I318" i="32" s="1"/>
  <c r="E318" i="32" s="1"/>
  <c r="L317" i="32" a="1"/>
  <c r="L317" i="32" s="1"/>
  <c r="J317" i="32" a="1"/>
  <c r="J317" i="32" s="1"/>
  <c r="F317" i="32" s="1"/>
  <c r="H317" i="32" a="1"/>
  <c r="H317" i="32" s="1"/>
  <c r="D317" i="32" s="1"/>
  <c r="K316" i="32" a="1"/>
  <c r="K316" i="32" s="1"/>
  <c r="G316" i="32" s="1"/>
  <c r="I316" i="32" a="1"/>
  <c r="I316" i="32" s="1"/>
  <c r="E316" i="32" s="1"/>
  <c r="L315" i="32" a="1"/>
  <c r="L315" i="32" s="1"/>
  <c r="J315" i="32" a="1"/>
  <c r="J315" i="32" s="1"/>
  <c r="F315" i="32" s="1"/>
  <c r="H315" i="32" a="1"/>
  <c r="H315" i="32" s="1"/>
  <c r="D315" i="32" s="1"/>
  <c r="K314" i="32" a="1"/>
  <c r="K314" i="32" s="1"/>
  <c r="G314" i="32" s="1"/>
  <c r="I314" i="32" a="1"/>
  <c r="I314" i="32" s="1"/>
  <c r="E314" i="32" s="1"/>
  <c r="L313" i="32" a="1"/>
  <c r="L313" i="32" s="1"/>
  <c r="J313" i="32" a="1"/>
  <c r="J313" i="32" s="1"/>
  <c r="F313" i="32" s="1"/>
  <c r="H313" i="32" a="1"/>
  <c r="H313" i="32" s="1"/>
  <c r="D313" i="32" s="1"/>
  <c r="K312" i="32" a="1"/>
  <c r="K312" i="32" s="1"/>
  <c r="G312" i="32" s="1"/>
  <c r="I312" i="32" a="1"/>
  <c r="I312" i="32" s="1"/>
  <c r="E312" i="32" s="1"/>
  <c r="L311" i="32" a="1"/>
  <c r="L311" i="32" s="1"/>
  <c r="J311" i="32" a="1"/>
  <c r="J311" i="32" s="1"/>
  <c r="F311" i="32" s="1"/>
  <c r="H311" i="32" a="1"/>
  <c r="H311" i="32" s="1"/>
  <c r="D311" i="32" s="1"/>
  <c r="K310" i="32" a="1"/>
  <c r="K310" i="32" s="1"/>
  <c r="G310" i="32" s="1"/>
  <c r="I310" i="32" a="1"/>
  <c r="I310" i="32" s="1"/>
  <c r="E310" i="32" s="1"/>
  <c r="L309" i="32" a="1"/>
  <c r="L309" i="32" s="1"/>
  <c r="J309" i="32" a="1"/>
  <c r="J309" i="32" s="1"/>
  <c r="F309" i="32" s="1"/>
  <c r="H309" i="32" a="1"/>
  <c r="H309" i="32" s="1"/>
  <c r="D309" i="32" s="1"/>
  <c r="K308" i="32" a="1"/>
  <c r="K308" i="32" s="1"/>
  <c r="G308" i="32" s="1"/>
  <c r="I308" i="32" a="1"/>
  <c r="I308" i="32" s="1"/>
  <c r="E308" i="32" s="1"/>
  <c r="L307" i="32" a="1"/>
  <c r="L307" i="32" s="1"/>
  <c r="J307" i="32" a="1"/>
  <c r="J307" i="32" s="1"/>
  <c r="F307" i="32" s="1"/>
  <c r="H307" i="32" a="1"/>
  <c r="H307" i="32" s="1"/>
  <c r="D307" i="32" s="1"/>
  <c r="K306" i="32" a="1"/>
  <c r="K306" i="32" s="1"/>
  <c r="G306" i="32" s="1"/>
  <c r="I306" i="32" a="1"/>
  <c r="I306" i="32" s="1"/>
  <c r="E306" i="32" s="1"/>
  <c r="L305" i="32" a="1"/>
  <c r="L305" i="32" s="1"/>
  <c r="J305" i="32" a="1"/>
  <c r="J305" i="32" s="1"/>
  <c r="F305" i="32" s="1"/>
  <c r="H305" i="32" a="1"/>
  <c r="H305" i="32" s="1"/>
  <c r="D305" i="32" s="1"/>
  <c r="K304" i="32" a="1"/>
  <c r="K304" i="32" s="1"/>
  <c r="G304" i="32" s="1"/>
  <c r="I304" i="32" a="1"/>
  <c r="I304" i="32" s="1"/>
  <c r="E304" i="32" s="1"/>
  <c r="L303" i="32" a="1"/>
  <c r="L303" i="32" s="1"/>
  <c r="J303" i="32" a="1"/>
  <c r="J303" i="32" s="1"/>
  <c r="F303" i="32" s="1"/>
  <c r="H303" i="32" a="1"/>
  <c r="H303" i="32" s="1"/>
  <c r="D303" i="32" s="1"/>
  <c r="K302" i="32" a="1"/>
  <c r="K302" i="32" s="1"/>
  <c r="G302" i="32" s="1"/>
  <c r="I302" i="32" a="1"/>
  <c r="I302" i="32" s="1"/>
  <c r="E302" i="32" s="1"/>
  <c r="L301" i="32" a="1"/>
  <c r="L301" i="32" s="1"/>
  <c r="J301" i="32" a="1"/>
  <c r="J301" i="32" s="1"/>
  <c r="F301" i="32" s="1"/>
  <c r="H301" i="32" a="1"/>
  <c r="H301" i="32" s="1"/>
  <c r="D301" i="32" s="1"/>
  <c r="K300" i="32" a="1"/>
  <c r="K300" i="32" s="1"/>
  <c r="G300" i="32" s="1"/>
  <c r="I300" i="32" a="1"/>
  <c r="I300" i="32" s="1"/>
  <c r="E300" i="32" s="1"/>
  <c r="H308" i="32" a="1"/>
  <c r="H308" i="32" s="1"/>
  <c r="D308" i="32" s="1"/>
  <c r="J306" i="32" a="1"/>
  <c r="J306" i="32" s="1"/>
  <c r="F306" i="32" s="1"/>
  <c r="L304" i="32" a="1"/>
  <c r="L304" i="32" s="1"/>
  <c r="I303" i="32" a="1"/>
  <c r="I303" i="32" s="1"/>
  <c r="E303" i="32" s="1"/>
  <c r="K301" i="32" a="1"/>
  <c r="K301" i="32" s="1"/>
  <c r="G301" i="32" s="1"/>
  <c r="H300" i="32" a="1"/>
  <c r="H300" i="32" s="1"/>
  <c r="D300" i="32" s="1"/>
  <c r="I299" i="32" a="1"/>
  <c r="I299" i="32" s="1"/>
  <c r="E299" i="32" s="1"/>
  <c r="J298" i="32" a="1"/>
  <c r="J298" i="32" s="1"/>
  <c r="F298" i="32" s="1"/>
  <c r="K297" i="32" a="1"/>
  <c r="K297" i="32" s="1"/>
  <c r="G297" i="32" s="1"/>
  <c r="L296" i="32" a="1"/>
  <c r="L296" i="32" s="1"/>
  <c r="H296" i="32" a="1"/>
  <c r="H296" i="32" s="1"/>
  <c r="D296" i="32" s="1"/>
  <c r="I295" i="32" a="1"/>
  <c r="I295" i="32" s="1"/>
  <c r="E295" i="32" s="1"/>
  <c r="J294" i="32" a="1"/>
  <c r="J294" i="32" s="1"/>
  <c r="F294" i="32" s="1"/>
  <c r="K293" i="32" a="1"/>
  <c r="K293" i="32" s="1"/>
  <c r="G293" i="32" s="1"/>
  <c r="L292" i="32" a="1"/>
  <c r="L292" i="32" s="1"/>
  <c r="H292" i="32" a="1"/>
  <c r="H292" i="32" s="1"/>
  <c r="D292" i="32" s="1"/>
  <c r="I291" i="32" a="1"/>
  <c r="I291" i="32" s="1"/>
  <c r="E291" i="32" s="1"/>
  <c r="J290" i="32" a="1"/>
  <c r="J290" i="32" s="1"/>
  <c r="F290" i="32" s="1"/>
  <c r="K289" i="32" a="1"/>
  <c r="K289" i="32" s="1"/>
  <c r="G289" i="32" s="1"/>
  <c r="L288" i="32" a="1"/>
  <c r="L288" i="32" s="1"/>
  <c r="H288" i="32" a="1"/>
  <c r="H288" i="32" s="1"/>
  <c r="D288" i="32" s="1"/>
  <c r="I287" i="32" a="1"/>
  <c r="I287" i="32" s="1"/>
  <c r="E287" i="32" s="1"/>
  <c r="J286" i="32" a="1"/>
  <c r="J286" i="32" s="1"/>
  <c r="F286" i="32" s="1"/>
  <c r="K285" i="32" a="1"/>
  <c r="K285" i="32" s="1"/>
  <c r="G285" i="32" s="1"/>
  <c r="L284" i="32" a="1"/>
  <c r="L284" i="32" s="1"/>
  <c r="H284" i="32" a="1"/>
  <c r="H284" i="32" s="1"/>
  <c r="D284" i="32" s="1"/>
  <c r="I283" i="32" a="1"/>
  <c r="I283" i="32" s="1"/>
  <c r="E283" i="32" s="1"/>
  <c r="J282" i="32" a="1"/>
  <c r="J282" i="32" s="1"/>
  <c r="F282" i="32" s="1"/>
  <c r="K281" i="32" a="1"/>
  <c r="K281" i="32" s="1"/>
  <c r="G281" i="32" s="1"/>
  <c r="L280" i="32" a="1"/>
  <c r="L280" i="32" s="1"/>
  <c r="H280" i="32" a="1"/>
  <c r="H280" i="32" s="1"/>
  <c r="D280" i="32" s="1"/>
  <c r="I279" i="32" a="1"/>
  <c r="I279" i="32" s="1"/>
  <c r="E279" i="32" s="1"/>
  <c r="J278" i="32" a="1"/>
  <c r="J278" i="32" s="1"/>
  <c r="F278" i="32" s="1"/>
  <c r="K277" i="32" a="1"/>
  <c r="K277" i="32" s="1"/>
  <c r="G277" i="32" s="1"/>
  <c r="L276" i="32" a="1"/>
  <c r="L276" i="32" s="1"/>
  <c r="H276" i="32" a="1"/>
  <c r="H276" i="32" s="1"/>
  <c r="D276" i="32" s="1"/>
  <c r="I275" i="32" a="1"/>
  <c r="I275" i="32" s="1"/>
  <c r="E275" i="32" s="1"/>
  <c r="J274" i="32" a="1"/>
  <c r="J274" i="32" s="1"/>
  <c r="F274" i="32" s="1"/>
  <c r="K273" i="32" a="1"/>
  <c r="K273" i="32" s="1"/>
  <c r="G273" i="32" s="1"/>
  <c r="L272" i="32" a="1"/>
  <c r="L272" i="32" s="1"/>
  <c r="H272" i="32" a="1"/>
  <c r="H272" i="32" s="1"/>
  <c r="D272" i="32" s="1"/>
  <c r="I271" i="32" a="1"/>
  <c r="I271" i="32" s="1"/>
  <c r="E271" i="32" s="1"/>
  <c r="J270" i="32" a="1"/>
  <c r="J270" i="32" s="1"/>
  <c r="F270" i="32" s="1"/>
  <c r="K269" i="32" a="1"/>
  <c r="K269" i="32" s="1"/>
  <c r="G269" i="32" s="1"/>
  <c r="L268" i="32" a="1"/>
  <c r="L268" i="32" s="1"/>
  <c r="H268" i="32" a="1"/>
  <c r="H268" i="32" s="1"/>
  <c r="D268" i="32" s="1"/>
  <c r="I267" i="32" a="1"/>
  <c r="I267" i="32" s="1"/>
  <c r="E267" i="32" s="1"/>
  <c r="K266" i="32" a="1"/>
  <c r="K266" i="32" s="1"/>
  <c r="G266" i="32" s="1"/>
  <c r="I266" i="32" a="1"/>
  <c r="I266" i="32" s="1"/>
  <c r="E266" i="32" s="1"/>
  <c r="L265" i="32" a="1"/>
  <c r="L265" i="32" s="1"/>
  <c r="J265" i="32" a="1"/>
  <c r="J265" i="32" s="1"/>
  <c r="F265" i="32" s="1"/>
  <c r="H265" i="32" a="1"/>
  <c r="H265" i="32" s="1"/>
  <c r="D265" i="32" s="1"/>
  <c r="K264" i="32" a="1"/>
  <c r="K264" i="32" s="1"/>
  <c r="G264" i="32" s="1"/>
  <c r="I264" i="32" a="1"/>
  <c r="I264" i="32" s="1"/>
  <c r="E264" i="32" s="1"/>
  <c r="L263" i="32" a="1"/>
  <c r="L263" i="32" s="1"/>
  <c r="J263" i="32" a="1"/>
  <c r="J263" i="32" s="1"/>
  <c r="F263" i="32" s="1"/>
  <c r="H263" i="32" a="1"/>
  <c r="H263" i="32" s="1"/>
  <c r="D263" i="32" s="1"/>
  <c r="K262" i="32" a="1"/>
  <c r="K262" i="32" s="1"/>
  <c r="G262" i="32" s="1"/>
  <c r="I262" i="32" a="1"/>
  <c r="I262" i="32" s="1"/>
  <c r="E262" i="32" s="1"/>
  <c r="L261" i="32" a="1"/>
  <c r="L261" i="32" s="1"/>
  <c r="J261" i="32" a="1"/>
  <c r="J261" i="32" s="1"/>
  <c r="F261" i="32" s="1"/>
  <c r="H261" i="32" a="1"/>
  <c r="H261" i="32" s="1"/>
  <c r="D261" i="32" s="1"/>
  <c r="K260" i="32" a="1"/>
  <c r="K260" i="32" s="1"/>
  <c r="G260" i="32" s="1"/>
  <c r="I260" i="32" a="1"/>
  <c r="I260" i="32" s="1"/>
  <c r="E260" i="32" s="1"/>
  <c r="L259" i="32" a="1"/>
  <c r="L259" i="32" s="1"/>
  <c r="J259" i="32" a="1"/>
  <c r="J259" i="32" s="1"/>
  <c r="F259" i="32" s="1"/>
  <c r="H259" i="32" a="1"/>
  <c r="H259" i="32" s="1"/>
  <c r="D259" i="32" s="1"/>
  <c r="K258" i="32" a="1"/>
  <c r="K258" i="32" s="1"/>
  <c r="G258" i="32" s="1"/>
  <c r="I258" i="32" a="1"/>
  <c r="I258" i="32" s="1"/>
  <c r="E258" i="32" s="1"/>
  <c r="L257" i="32" a="1"/>
  <c r="L257" i="32" s="1"/>
  <c r="J257" i="32" a="1"/>
  <c r="J257" i="32" s="1"/>
  <c r="F257" i="32" s="1"/>
  <c r="H257" i="32" a="1"/>
  <c r="H257" i="32" s="1"/>
  <c r="D257" i="32" s="1"/>
  <c r="K256" i="32" a="1"/>
  <c r="K256" i="32" s="1"/>
  <c r="G256" i="32" s="1"/>
  <c r="I256" i="32" a="1"/>
  <c r="I256" i="32" s="1"/>
  <c r="E256" i="32" s="1"/>
  <c r="L255" i="32" a="1"/>
  <c r="L255" i="32" s="1"/>
  <c r="J255" i="32" a="1"/>
  <c r="J255" i="32" s="1"/>
  <c r="F255" i="32" s="1"/>
  <c r="H255" i="32" a="1"/>
  <c r="H255" i="32" s="1"/>
  <c r="D255" i="32" s="1"/>
  <c r="K254" i="32" a="1"/>
  <c r="K254" i="32" s="1"/>
  <c r="G254" i="32" s="1"/>
  <c r="I254" i="32" a="1"/>
  <c r="I254" i="32" s="1"/>
  <c r="E254" i="32" s="1"/>
  <c r="L253" i="32" a="1"/>
  <c r="L253" i="32" s="1"/>
  <c r="J253" i="32" a="1"/>
  <c r="J253" i="32" s="1"/>
  <c r="F253" i="32" s="1"/>
  <c r="H253" i="32" a="1"/>
  <c r="H253" i="32" s="1"/>
  <c r="D253" i="32" s="1"/>
  <c r="K252" i="32" a="1"/>
  <c r="K252" i="32" s="1"/>
  <c r="G252" i="32" s="1"/>
  <c r="I252" i="32" a="1"/>
  <c r="I252" i="32" s="1"/>
  <c r="E252" i="32" s="1"/>
  <c r="L251" i="32" a="1"/>
  <c r="L251" i="32" s="1"/>
  <c r="J251" i="32" a="1"/>
  <c r="J251" i="32" s="1"/>
  <c r="F251" i="32" s="1"/>
  <c r="H251" i="32" a="1"/>
  <c r="H251" i="32" s="1"/>
  <c r="D251" i="32" s="1"/>
  <c r="K250" i="32" a="1"/>
  <c r="K250" i="32" s="1"/>
  <c r="G250" i="32" s="1"/>
  <c r="I250" i="32" a="1"/>
  <c r="I250" i="32" s="1"/>
  <c r="E250" i="32" s="1"/>
  <c r="L249" i="32" a="1"/>
  <c r="L249" i="32" s="1"/>
  <c r="J249" i="32" a="1"/>
  <c r="J249" i="32" s="1"/>
  <c r="F249" i="32" s="1"/>
  <c r="H249" i="32" a="1"/>
  <c r="H249" i="32" s="1"/>
  <c r="D249" i="32" s="1"/>
  <c r="K248" i="32" a="1"/>
  <c r="K248" i="32" s="1"/>
  <c r="G248" i="32" s="1"/>
  <c r="I248" i="32" a="1"/>
  <c r="I248" i="32" s="1"/>
  <c r="E248" i="32" s="1"/>
  <c r="K307" i="32" a="1"/>
  <c r="K307" i="32" s="1"/>
  <c r="G307" i="32" s="1"/>
  <c r="H306" i="32" a="1"/>
  <c r="H306" i="32" s="1"/>
  <c r="D306" i="32" s="1"/>
  <c r="J304" i="32" a="1"/>
  <c r="J304" i="32" s="1"/>
  <c r="F304" i="32" s="1"/>
  <c r="L302" i="32" a="1"/>
  <c r="L302" i="32" s="1"/>
  <c r="I301" i="32" a="1"/>
  <c r="I301" i="32" s="1"/>
  <c r="E301" i="32" s="1"/>
  <c r="L299" i="32" a="1"/>
  <c r="L299" i="32" s="1"/>
  <c r="H299" i="32" a="1"/>
  <c r="H299" i="32" s="1"/>
  <c r="D299" i="32" s="1"/>
  <c r="I298" i="32" a="1"/>
  <c r="I298" i="32" s="1"/>
  <c r="E298" i="32" s="1"/>
  <c r="J297" i="32" a="1"/>
  <c r="J297" i="32" s="1"/>
  <c r="F297" i="32" s="1"/>
  <c r="K296" i="32" a="1"/>
  <c r="K296" i="32" s="1"/>
  <c r="G296" i="32" s="1"/>
  <c r="L295" i="32" a="1"/>
  <c r="L295" i="32" s="1"/>
  <c r="H295" i="32" a="1"/>
  <c r="H295" i="32" s="1"/>
  <c r="D295" i="32" s="1"/>
  <c r="I294" i="32" a="1"/>
  <c r="I294" i="32" s="1"/>
  <c r="E294" i="32" s="1"/>
  <c r="J293" i="32" a="1"/>
  <c r="J293" i="32" s="1"/>
  <c r="F293" i="32" s="1"/>
  <c r="K292" i="32" a="1"/>
  <c r="K292" i="32" s="1"/>
  <c r="G292" i="32" s="1"/>
  <c r="L291" i="32" a="1"/>
  <c r="L291" i="32" s="1"/>
  <c r="H291" i="32" a="1"/>
  <c r="H291" i="32" s="1"/>
  <c r="D291" i="32" s="1"/>
  <c r="I290" i="32" a="1"/>
  <c r="I290" i="32" s="1"/>
  <c r="E290" i="32" s="1"/>
  <c r="J289" i="32" a="1"/>
  <c r="J289" i="32" s="1"/>
  <c r="F289" i="32" s="1"/>
  <c r="K288" i="32" a="1"/>
  <c r="K288" i="32" s="1"/>
  <c r="G288" i="32" s="1"/>
  <c r="L287" i="32" a="1"/>
  <c r="L287" i="32" s="1"/>
  <c r="H287" i="32" a="1"/>
  <c r="H287" i="32" s="1"/>
  <c r="D287" i="32" s="1"/>
  <c r="I286" i="32" a="1"/>
  <c r="I286" i="32" s="1"/>
  <c r="E286" i="32" s="1"/>
  <c r="J285" i="32" a="1"/>
  <c r="J285" i="32" s="1"/>
  <c r="F285" i="32" s="1"/>
  <c r="K284" i="32" a="1"/>
  <c r="K284" i="32" s="1"/>
  <c r="G284" i="32" s="1"/>
  <c r="L283" i="32" a="1"/>
  <c r="L283" i="32" s="1"/>
  <c r="H283" i="32" a="1"/>
  <c r="H283" i="32" s="1"/>
  <c r="D283" i="32" s="1"/>
  <c r="I282" i="32" a="1"/>
  <c r="I282" i="32" s="1"/>
  <c r="E282" i="32" s="1"/>
  <c r="J281" i="32" a="1"/>
  <c r="J281" i="32" s="1"/>
  <c r="F281" i="32" s="1"/>
  <c r="K280" i="32" a="1"/>
  <c r="K280" i="32" s="1"/>
  <c r="G280" i="32" s="1"/>
  <c r="L279" i="32" a="1"/>
  <c r="L279" i="32" s="1"/>
  <c r="H279" i="32" a="1"/>
  <c r="H279" i="32" s="1"/>
  <c r="D279" i="32" s="1"/>
  <c r="I278" i="32" a="1"/>
  <c r="I278" i="32" s="1"/>
  <c r="E278" i="32" s="1"/>
  <c r="J277" i="32" a="1"/>
  <c r="J277" i="32" s="1"/>
  <c r="F277" i="32" s="1"/>
  <c r="K276" i="32" a="1"/>
  <c r="K276" i="32" s="1"/>
  <c r="G276" i="32" s="1"/>
  <c r="L275" i="32" a="1"/>
  <c r="L275" i="32" s="1"/>
  <c r="H275" i="32" a="1"/>
  <c r="H275" i="32" s="1"/>
  <c r="D275" i="32" s="1"/>
  <c r="I274" i="32" a="1"/>
  <c r="I274" i="32" s="1"/>
  <c r="E274" i="32" s="1"/>
  <c r="J273" i="32" a="1"/>
  <c r="J273" i="32" s="1"/>
  <c r="F273" i="32" s="1"/>
  <c r="K272" i="32" a="1"/>
  <c r="K272" i="32" s="1"/>
  <c r="G272" i="32" s="1"/>
  <c r="L271" i="32" a="1"/>
  <c r="L271" i="32" s="1"/>
  <c r="H271" i="32" a="1"/>
  <c r="H271" i="32" s="1"/>
  <c r="D271" i="32" s="1"/>
  <c r="I270" i="32" a="1"/>
  <c r="I270" i="32" s="1"/>
  <c r="E270" i="32" s="1"/>
  <c r="J269" i="32" a="1"/>
  <c r="J269" i="32" s="1"/>
  <c r="F269" i="32" s="1"/>
  <c r="K268" i="32" a="1"/>
  <c r="K268" i="32" s="1"/>
  <c r="G268" i="32" s="1"/>
  <c r="L267" i="32" a="1"/>
  <c r="L267" i="32" s="1"/>
  <c r="H267" i="32" a="1"/>
  <c r="H267" i="32" s="1"/>
  <c r="D267" i="32" s="1"/>
  <c r="I307" i="32" a="1"/>
  <c r="I307" i="32" s="1"/>
  <c r="E307" i="32" s="1"/>
  <c r="K305" i="32" a="1"/>
  <c r="K305" i="32" s="1"/>
  <c r="G305" i="32" s="1"/>
  <c r="H304" i="32" a="1"/>
  <c r="H304" i="32" s="1"/>
  <c r="D304" i="32" s="1"/>
  <c r="J302" i="32" a="1"/>
  <c r="J302" i="32" s="1"/>
  <c r="F302" i="32" s="1"/>
  <c r="L300" i="32" a="1"/>
  <c r="L300" i="32" s="1"/>
  <c r="K299" i="32" a="1"/>
  <c r="K299" i="32" s="1"/>
  <c r="G299" i="32" s="1"/>
  <c r="L298" i="32" a="1"/>
  <c r="L298" i="32" s="1"/>
  <c r="H298" i="32" a="1"/>
  <c r="H298" i="32" s="1"/>
  <c r="D298" i="32" s="1"/>
  <c r="I297" i="32" a="1"/>
  <c r="I297" i="32" s="1"/>
  <c r="E297" i="32" s="1"/>
  <c r="J296" i="32" a="1"/>
  <c r="J296" i="32" s="1"/>
  <c r="F296" i="32" s="1"/>
  <c r="K295" i="32" a="1"/>
  <c r="K295" i="32" s="1"/>
  <c r="G295" i="32" s="1"/>
  <c r="L294" i="32" a="1"/>
  <c r="L294" i="32" s="1"/>
  <c r="H294" i="32" a="1"/>
  <c r="H294" i="32" s="1"/>
  <c r="D294" i="32" s="1"/>
  <c r="I293" i="32" a="1"/>
  <c r="I293" i="32" s="1"/>
  <c r="E293" i="32" s="1"/>
  <c r="J292" i="32" a="1"/>
  <c r="J292" i="32" s="1"/>
  <c r="F292" i="32" s="1"/>
  <c r="K291" i="32" a="1"/>
  <c r="K291" i="32" s="1"/>
  <c r="G291" i="32" s="1"/>
  <c r="L290" i="32" a="1"/>
  <c r="L290" i="32" s="1"/>
  <c r="H290" i="32" a="1"/>
  <c r="H290" i="32" s="1"/>
  <c r="D290" i="32" s="1"/>
  <c r="I289" i="32" a="1"/>
  <c r="I289" i="32" s="1"/>
  <c r="E289" i="32" s="1"/>
  <c r="J288" i="32" a="1"/>
  <c r="J288" i="32" s="1"/>
  <c r="F288" i="32" s="1"/>
  <c r="K287" i="32" a="1"/>
  <c r="K287" i="32" s="1"/>
  <c r="G287" i="32" s="1"/>
  <c r="L286" i="32" a="1"/>
  <c r="L286" i="32" s="1"/>
  <c r="H286" i="32" a="1"/>
  <c r="H286" i="32" s="1"/>
  <c r="D286" i="32" s="1"/>
  <c r="I285" i="32" a="1"/>
  <c r="I285" i="32" s="1"/>
  <c r="E285" i="32" s="1"/>
  <c r="J284" i="32" a="1"/>
  <c r="J284" i="32" s="1"/>
  <c r="F284" i="32" s="1"/>
  <c r="K283" i="32" a="1"/>
  <c r="K283" i="32" s="1"/>
  <c r="G283" i="32" s="1"/>
  <c r="L282" i="32" a="1"/>
  <c r="L282" i="32" s="1"/>
  <c r="H282" i="32" a="1"/>
  <c r="H282" i="32" s="1"/>
  <c r="D282" i="32" s="1"/>
  <c r="I281" i="32" a="1"/>
  <c r="I281" i="32" s="1"/>
  <c r="E281" i="32" s="1"/>
  <c r="J280" i="32" a="1"/>
  <c r="J280" i="32" s="1"/>
  <c r="F280" i="32" s="1"/>
  <c r="K279" i="32" a="1"/>
  <c r="K279" i="32" s="1"/>
  <c r="G279" i="32" s="1"/>
  <c r="L278" i="32" a="1"/>
  <c r="L278" i="32" s="1"/>
  <c r="H278" i="32" a="1"/>
  <c r="H278" i="32" s="1"/>
  <c r="D278" i="32" s="1"/>
  <c r="I277" i="32" a="1"/>
  <c r="I277" i="32" s="1"/>
  <c r="E277" i="32" s="1"/>
  <c r="J276" i="32" a="1"/>
  <c r="J276" i="32" s="1"/>
  <c r="F276" i="32" s="1"/>
  <c r="K275" i="32" a="1"/>
  <c r="K275" i="32" s="1"/>
  <c r="G275" i="32" s="1"/>
  <c r="L274" i="32" a="1"/>
  <c r="L274" i="32" s="1"/>
  <c r="H274" i="32" a="1"/>
  <c r="H274" i="32" s="1"/>
  <c r="D274" i="32" s="1"/>
  <c r="I273" i="32" a="1"/>
  <c r="I273" i="32" s="1"/>
  <c r="E273" i="32" s="1"/>
  <c r="J272" i="32" a="1"/>
  <c r="J272" i="32" s="1"/>
  <c r="F272" i="32" s="1"/>
  <c r="K271" i="32" a="1"/>
  <c r="K271" i="32" s="1"/>
  <c r="G271" i="32" s="1"/>
  <c r="L270" i="32" a="1"/>
  <c r="L270" i="32" s="1"/>
  <c r="H270" i="32" a="1"/>
  <c r="H270" i="32" s="1"/>
  <c r="D270" i="32" s="1"/>
  <c r="I269" i="32" a="1"/>
  <c r="I269" i="32" s="1"/>
  <c r="E269" i="32" s="1"/>
  <c r="J268" i="32" a="1"/>
  <c r="J268" i="32" s="1"/>
  <c r="F268" i="32" s="1"/>
  <c r="K267" i="32" a="1"/>
  <c r="K267" i="32" s="1"/>
  <c r="G267" i="32" s="1"/>
  <c r="L266" i="32" a="1"/>
  <c r="L266" i="32" s="1"/>
  <c r="J266" i="32" a="1"/>
  <c r="J266" i="32" s="1"/>
  <c r="F266" i="32" s="1"/>
  <c r="H266" i="32" a="1"/>
  <c r="H266" i="32" s="1"/>
  <c r="D266" i="32" s="1"/>
  <c r="K265" i="32" a="1"/>
  <c r="K265" i="32" s="1"/>
  <c r="G265" i="32" s="1"/>
  <c r="I265" i="32" a="1"/>
  <c r="I265" i="32" s="1"/>
  <c r="E265" i="32" s="1"/>
  <c r="L264" i="32" a="1"/>
  <c r="L264" i="32" s="1"/>
  <c r="J264" i="32" a="1"/>
  <c r="J264" i="32" s="1"/>
  <c r="F264" i="32" s="1"/>
  <c r="H264" i="32" a="1"/>
  <c r="H264" i="32" s="1"/>
  <c r="D264" i="32" s="1"/>
  <c r="K263" i="32" a="1"/>
  <c r="K263" i="32" s="1"/>
  <c r="G263" i="32" s="1"/>
  <c r="I263" i="32" a="1"/>
  <c r="I263" i="32" s="1"/>
  <c r="E263" i="32" s="1"/>
  <c r="L262" i="32" a="1"/>
  <c r="L262" i="32" s="1"/>
  <c r="J262" i="32" a="1"/>
  <c r="J262" i="32" s="1"/>
  <c r="F262" i="32" s="1"/>
  <c r="H262" i="32" a="1"/>
  <c r="H262" i="32" s="1"/>
  <c r="D262" i="32" s="1"/>
  <c r="K261" i="32" a="1"/>
  <c r="K261" i="32" s="1"/>
  <c r="G261" i="32" s="1"/>
  <c r="I261" i="32" a="1"/>
  <c r="I261" i="32" s="1"/>
  <c r="E261" i="32" s="1"/>
  <c r="L260" i="32" a="1"/>
  <c r="L260" i="32" s="1"/>
  <c r="J260" i="32" a="1"/>
  <c r="J260" i="32" s="1"/>
  <c r="F260" i="32" s="1"/>
  <c r="H260" i="32" a="1"/>
  <c r="H260" i="32" s="1"/>
  <c r="D260" i="32" s="1"/>
  <c r="K259" i="32" a="1"/>
  <c r="K259" i="32" s="1"/>
  <c r="G259" i="32" s="1"/>
  <c r="I259" i="32" a="1"/>
  <c r="I259" i="32" s="1"/>
  <c r="E259" i="32" s="1"/>
  <c r="L258" i="32" a="1"/>
  <c r="L258" i="32" s="1"/>
  <c r="J258" i="32" a="1"/>
  <c r="J258" i="32" s="1"/>
  <c r="F258" i="32" s="1"/>
  <c r="H258" i="32" a="1"/>
  <c r="H258" i="32" s="1"/>
  <c r="D258" i="32" s="1"/>
  <c r="K257" i="32" a="1"/>
  <c r="K257" i="32" s="1"/>
  <c r="G257" i="32" s="1"/>
  <c r="I257" i="32" a="1"/>
  <c r="I257" i="32" s="1"/>
  <c r="E257" i="32" s="1"/>
  <c r="L256" i="32" a="1"/>
  <c r="L256" i="32" s="1"/>
  <c r="J256" i="32" a="1"/>
  <c r="J256" i="32" s="1"/>
  <c r="F256" i="32" s="1"/>
  <c r="H256" i="32" a="1"/>
  <c r="H256" i="32" s="1"/>
  <c r="D256" i="32" s="1"/>
  <c r="K255" i="32" a="1"/>
  <c r="K255" i="32" s="1"/>
  <c r="G255" i="32" s="1"/>
  <c r="I255" i="32" a="1"/>
  <c r="I255" i="32" s="1"/>
  <c r="E255" i="32" s="1"/>
  <c r="L254" i="32" a="1"/>
  <c r="L254" i="32" s="1"/>
  <c r="J254" i="32" a="1"/>
  <c r="J254" i="32" s="1"/>
  <c r="F254" i="32" s="1"/>
  <c r="H254" i="32" a="1"/>
  <c r="H254" i="32" s="1"/>
  <c r="D254" i="32" s="1"/>
  <c r="K253" i="32" a="1"/>
  <c r="K253" i="32" s="1"/>
  <c r="G253" i="32" s="1"/>
  <c r="I253" i="32" a="1"/>
  <c r="I253" i="32" s="1"/>
  <c r="E253" i="32" s="1"/>
  <c r="L252" i="32" a="1"/>
  <c r="L252" i="32" s="1"/>
  <c r="J252" i="32" a="1"/>
  <c r="J252" i="32" s="1"/>
  <c r="F252" i="32" s="1"/>
  <c r="H252" i="32" a="1"/>
  <c r="H252" i="32" s="1"/>
  <c r="D252" i="32" s="1"/>
  <c r="K251" i="32" a="1"/>
  <c r="K251" i="32" s="1"/>
  <c r="G251" i="32" s="1"/>
  <c r="I251" i="32" a="1"/>
  <c r="I251" i="32" s="1"/>
  <c r="E251" i="32" s="1"/>
  <c r="L250" i="32" a="1"/>
  <c r="L250" i="32" s="1"/>
  <c r="J250" i="32" a="1"/>
  <c r="J250" i="32" s="1"/>
  <c r="F250" i="32" s="1"/>
  <c r="H250" i="32" a="1"/>
  <c r="H250" i="32" s="1"/>
  <c r="D250" i="32" s="1"/>
  <c r="K249" i="32" a="1"/>
  <c r="K249" i="32" s="1"/>
  <c r="G249" i="32" s="1"/>
  <c r="I249" i="32" a="1"/>
  <c r="I249" i="32" s="1"/>
  <c r="E249" i="32" s="1"/>
  <c r="L248" i="32" a="1"/>
  <c r="L248" i="32" s="1"/>
  <c r="J248" i="32" a="1"/>
  <c r="J248" i="32" s="1"/>
  <c r="F248" i="32" s="1"/>
  <c r="H248" i="32" a="1"/>
  <c r="H248" i="32" s="1"/>
  <c r="D248" i="32" s="1"/>
  <c r="K247" i="32" a="1"/>
  <c r="K247" i="32" s="1"/>
  <c r="G247" i="32" s="1"/>
  <c r="I247" i="32" a="1"/>
  <c r="I247" i="32" s="1"/>
  <c r="E247" i="32" s="1"/>
  <c r="L246" i="32" a="1"/>
  <c r="L246" i="32" s="1"/>
  <c r="L306" i="32" a="1"/>
  <c r="L306" i="32" s="1"/>
  <c r="I305" i="32" a="1"/>
  <c r="I305" i="32" s="1"/>
  <c r="E305" i="32" s="1"/>
  <c r="K303" i="32" a="1"/>
  <c r="K303" i="32" s="1"/>
  <c r="G303" i="32" s="1"/>
  <c r="H302" i="32" a="1"/>
  <c r="H302" i="32" s="1"/>
  <c r="D302" i="32" s="1"/>
  <c r="J300" i="32" a="1"/>
  <c r="J300" i="32" s="1"/>
  <c r="F300" i="32" s="1"/>
  <c r="J299" i="32" a="1"/>
  <c r="J299" i="32" s="1"/>
  <c r="F299" i="32" s="1"/>
  <c r="K298" i="32" a="1"/>
  <c r="K298" i="32" s="1"/>
  <c r="G298" i="32" s="1"/>
  <c r="L297" i="32" a="1"/>
  <c r="L297" i="32" s="1"/>
  <c r="H297" i="32" a="1"/>
  <c r="H297" i="32" s="1"/>
  <c r="D297" i="32" s="1"/>
  <c r="I296" i="32" a="1"/>
  <c r="I296" i="32" s="1"/>
  <c r="E296" i="32" s="1"/>
  <c r="J295" i="32" a="1"/>
  <c r="J295" i="32" s="1"/>
  <c r="F295" i="32" s="1"/>
  <c r="K294" i="32" a="1"/>
  <c r="K294" i="32" s="1"/>
  <c r="G294" i="32" s="1"/>
  <c r="L293" i="32" a="1"/>
  <c r="L293" i="32" s="1"/>
  <c r="H293" i="32" a="1"/>
  <c r="H293" i="32" s="1"/>
  <c r="D293" i="32" s="1"/>
  <c r="I292" i="32" a="1"/>
  <c r="I292" i="32" s="1"/>
  <c r="E292" i="32" s="1"/>
  <c r="J291" i="32" a="1"/>
  <c r="J291" i="32" s="1"/>
  <c r="F291" i="32" s="1"/>
  <c r="K290" i="32" a="1"/>
  <c r="K290" i="32" s="1"/>
  <c r="G290" i="32" s="1"/>
  <c r="L289" i="32" a="1"/>
  <c r="L289" i="32" s="1"/>
  <c r="H289" i="32" a="1"/>
  <c r="H289" i="32" s="1"/>
  <c r="D289" i="32" s="1"/>
  <c r="I288" i="32" a="1"/>
  <c r="I288" i="32" s="1"/>
  <c r="E288" i="32" s="1"/>
  <c r="J287" i="32" a="1"/>
  <c r="J287" i="32" s="1"/>
  <c r="F287" i="32" s="1"/>
  <c r="K286" i="32" a="1"/>
  <c r="K286" i="32" s="1"/>
  <c r="G286" i="32" s="1"/>
  <c r="L285" i="32" a="1"/>
  <c r="L285" i="32" s="1"/>
  <c r="H285" i="32" a="1"/>
  <c r="H285" i="32" s="1"/>
  <c r="D285" i="32" s="1"/>
  <c r="I284" i="32" a="1"/>
  <c r="I284" i="32" s="1"/>
  <c r="E284" i="32" s="1"/>
  <c r="J283" i="32" a="1"/>
  <c r="J283" i="32" s="1"/>
  <c r="F283" i="32" s="1"/>
  <c r="K282" i="32" a="1"/>
  <c r="K282" i="32" s="1"/>
  <c r="G282" i="32" s="1"/>
  <c r="L281" i="32" a="1"/>
  <c r="L281" i="32" s="1"/>
  <c r="H281" i="32" a="1"/>
  <c r="H281" i="32" s="1"/>
  <c r="D281" i="32" s="1"/>
  <c r="I280" i="32" a="1"/>
  <c r="I280" i="32" s="1"/>
  <c r="E280" i="32" s="1"/>
  <c r="J279" i="32" a="1"/>
  <c r="J279" i="32" s="1"/>
  <c r="F279" i="32" s="1"/>
  <c r="K278" i="32" a="1"/>
  <c r="K278" i="32" s="1"/>
  <c r="G278" i="32" s="1"/>
  <c r="L277" i="32" a="1"/>
  <c r="L277" i="32" s="1"/>
  <c r="H277" i="32" a="1"/>
  <c r="H277" i="32" s="1"/>
  <c r="D277" i="32" s="1"/>
  <c r="I276" i="32" a="1"/>
  <c r="I276" i="32" s="1"/>
  <c r="E276" i="32" s="1"/>
  <c r="J275" i="32" a="1"/>
  <c r="J275" i="32" s="1"/>
  <c r="F275" i="32" s="1"/>
  <c r="K274" i="32" a="1"/>
  <c r="K274" i="32" s="1"/>
  <c r="G274" i="32" s="1"/>
  <c r="L273" i="32" a="1"/>
  <c r="L273" i="32" s="1"/>
  <c r="H273" i="32" a="1"/>
  <c r="H273" i="32" s="1"/>
  <c r="D273" i="32" s="1"/>
  <c r="I272" i="32" a="1"/>
  <c r="I272" i="32" s="1"/>
  <c r="E272" i="32" s="1"/>
  <c r="J271" i="32" a="1"/>
  <c r="J271" i="32" s="1"/>
  <c r="F271" i="32" s="1"/>
  <c r="K270" i="32" a="1"/>
  <c r="K270" i="32" s="1"/>
  <c r="G270" i="32" s="1"/>
  <c r="L269" i="32" a="1"/>
  <c r="L269" i="32" s="1"/>
  <c r="H269" i="32" a="1"/>
  <c r="H269" i="32" s="1"/>
  <c r="D269" i="32" s="1"/>
  <c r="I268" i="32" a="1"/>
  <c r="I268" i="32" s="1"/>
  <c r="E268" i="32" s="1"/>
  <c r="J267" i="32" a="1"/>
  <c r="J267" i="32" s="1"/>
  <c r="F267" i="32" s="1"/>
  <c r="L247" i="32" a="1"/>
  <c r="L247" i="32" s="1"/>
  <c r="J246" i="32" a="1"/>
  <c r="J246" i="32" s="1"/>
  <c r="F246" i="32" s="1"/>
  <c r="K245" i="32" a="1"/>
  <c r="K245" i="32" s="1"/>
  <c r="G245" i="32" s="1"/>
  <c r="L244" i="32" a="1"/>
  <c r="L244" i="32" s="1"/>
  <c r="H244" i="32" a="1"/>
  <c r="H244" i="32" s="1"/>
  <c r="D244" i="32" s="1"/>
  <c r="I243" i="32" a="1"/>
  <c r="I243" i="32" s="1"/>
  <c r="E243" i="32" s="1"/>
  <c r="J242" i="32" a="1"/>
  <c r="J242" i="32" s="1"/>
  <c r="F242" i="32" s="1"/>
  <c r="K241" i="32" a="1"/>
  <c r="K241" i="32" s="1"/>
  <c r="G241" i="32" s="1"/>
  <c r="L240" i="32" a="1"/>
  <c r="L240" i="32" s="1"/>
  <c r="H240" i="32" a="1"/>
  <c r="H240" i="32" s="1"/>
  <c r="D240" i="32" s="1"/>
  <c r="I239" i="32" a="1"/>
  <c r="I239" i="32" s="1"/>
  <c r="E239" i="32" s="1"/>
  <c r="J238" i="32" a="1"/>
  <c r="J238" i="32" s="1"/>
  <c r="F238" i="32" s="1"/>
  <c r="K237" i="32" a="1"/>
  <c r="K237" i="32" s="1"/>
  <c r="G237" i="32" s="1"/>
  <c r="L236" i="32" a="1"/>
  <c r="L236" i="32" s="1"/>
  <c r="H236" i="32" a="1"/>
  <c r="H236" i="32" s="1"/>
  <c r="D236" i="32" s="1"/>
  <c r="I235" i="32" a="1"/>
  <c r="I235" i="32" s="1"/>
  <c r="E235" i="32" s="1"/>
  <c r="J234" i="32" a="1"/>
  <c r="J234" i="32" s="1"/>
  <c r="F234" i="32" s="1"/>
  <c r="K233" i="32" a="1"/>
  <c r="K233" i="32" s="1"/>
  <c r="G233" i="32" s="1"/>
  <c r="L232" i="32" a="1"/>
  <c r="L232" i="32" s="1"/>
  <c r="H232" i="32" a="1"/>
  <c r="H232" i="32" s="1"/>
  <c r="D232" i="32" s="1"/>
  <c r="I231" i="32" a="1"/>
  <c r="I231" i="32" s="1"/>
  <c r="E231" i="32" s="1"/>
  <c r="J230" i="32" a="1"/>
  <c r="J230" i="32" s="1"/>
  <c r="F230" i="32" s="1"/>
  <c r="K229" i="32" a="1"/>
  <c r="K229" i="32" s="1"/>
  <c r="G229" i="32" s="1"/>
  <c r="L228" i="32" a="1"/>
  <c r="L228" i="32" s="1"/>
  <c r="H228" i="32" a="1"/>
  <c r="H228" i="32" s="1"/>
  <c r="D228" i="32" s="1"/>
  <c r="I227" i="32" a="1"/>
  <c r="I227" i="32" s="1"/>
  <c r="E227" i="32" s="1"/>
  <c r="J226" i="32" a="1"/>
  <c r="J226" i="32" s="1"/>
  <c r="F226" i="32" s="1"/>
  <c r="K225" i="32" a="1"/>
  <c r="K225" i="32" s="1"/>
  <c r="G225" i="32" s="1"/>
  <c r="L224" i="32" a="1"/>
  <c r="L224" i="32" s="1"/>
  <c r="H224" i="32" a="1"/>
  <c r="H224" i="32" s="1"/>
  <c r="D224" i="32" s="1"/>
  <c r="I223" i="32" a="1"/>
  <c r="I223" i="32" s="1"/>
  <c r="E223" i="32" s="1"/>
  <c r="J222" i="32" a="1"/>
  <c r="J222" i="32" s="1"/>
  <c r="F222" i="32" s="1"/>
  <c r="K221" i="32" a="1"/>
  <c r="K221" i="32" s="1"/>
  <c r="G221" i="32" s="1"/>
  <c r="L220" i="32" a="1"/>
  <c r="L220" i="32" s="1"/>
  <c r="H220" i="32" a="1"/>
  <c r="H220" i="32" s="1"/>
  <c r="D220" i="32" s="1"/>
  <c r="I219" i="32" a="1"/>
  <c r="I219" i="32" s="1"/>
  <c r="E219" i="32" s="1"/>
  <c r="J218" i="32" a="1"/>
  <c r="J218" i="32" s="1"/>
  <c r="F218" i="32" s="1"/>
  <c r="K217" i="32" a="1"/>
  <c r="K217" i="32" s="1"/>
  <c r="G217" i="32" s="1"/>
  <c r="J247" i="32" a="1"/>
  <c r="J247" i="32" s="1"/>
  <c r="F247" i="32" s="1"/>
  <c r="I246" i="32" a="1"/>
  <c r="I246" i="32" s="1"/>
  <c r="E246" i="32" s="1"/>
  <c r="J245" i="32" a="1"/>
  <c r="J245" i="32" s="1"/>
  <c r="F245" i="32" s="1"/>
  <c r="K244" i="32" a="1"/>
  <c r="K244" i="32" s="1"/>
  <c r="G244" i="32" s="1"/>
  <c r="L243" i="32" a="1"/>
  <c r="L243" i="32" s="1"/>
  <c r="H243" i="32" a="1"/>
  <c r="H243" i="32" s="1"/>
  <c r="D243" i="32" s="1"/>
  <c r="I242" i="32" a="1"/>
  <c r="I242" i="32" s="1"/>
  <c r="E242" i="32" s="1"/>
  <c r="J241" i="32" a="1"/>
  <c r="J241" i="32" s="1"/>
  <c r="F241" i="32" s="1"/>
  <c r="K240" i="32" a="1"/>
  <c r="K240" i="32" s="1"/>
  <c r="G240" i="32" s="1"/>
  <c r="L239" i="32" a="1"/>
  <c r="L239" i="32" s="1"/>
  <c r="H239" i="32" a="1"/>
  <c r="H239" i="32" s="1"/>
  <c r="D239" i="32" s="1"/>
  <c r="I238" i="32" a="1"/>
  <c r="I238" i="32" s="1"/>
  <c r="E238" i="32" s="1"/>
  <c r="J237" i="32" a="1"/>
  <c r="J237" i="32" s="1"/>
  <c r="F237" i="32" s="1"/>
  <c r="K236" i="32" a="1"/>
  <c r="K236" i="32" s="1"/>
  <c r="G236" i="32" s="1"/>
  <c r="L235" i="32" a="1"/>
  <c r="L235" i="32" s="1"/>
  <c r="H235" i="32" a="1"/>
  <c r="H235" i="32" s="1"/>
  <c r="D235" i="32" s="1"/>
  <c r="I234" i="32" a="1"/>
  <c r="I234" i="32" s="1"/>
  <c r="E234" i="32" s="1"/>
  <c r="J233" i="32" a="1"/>
  <c r="J233" i="32" s="1"/>
  <c r="F233" i="32" s="1"/>
  <c r="K232" i="32" a="1"/>
  <c r="K232" i="32" s="1"/>
  <c r="G232" i="32" s="1"/>
  <c r="L231" i="32" a="1"/>
  <c r="L231" i="32" s="1"/>
  <c r="H231" i="32" a="1"/>
  <c r="H231" i="32" s="1"/>
  <c r="D231" i="32" s="1"/>
  <c r="I230" i="32" a="1"/>
  <c r="I230" i="32" s="1"/>
  <c r="E230" i="32" s="1"/>
  <c r="J229" i="32" a="1"/>
  <c r="J229" i="32" s="1"/>
  <c r="F229" i="32" s="1"/>
  <c r="K228" i="32" a="1"/>
  <c r="K228" i="32" s="1"/>
  <c r="G228" i="32" s="1"/>
  <c r="L227" i="32" a="1"/>
  <c r="L227" i="32" s="1"/>
  <c r="H227" i="32" a="1"/>
  <c r="H227" i="32" s="1"/>
  <c r="D227" i="32" s="1"/>
  <c r="I226" i="32" a="1"/>
  <c r="I226" i="32" s="1"/>
  <c r="E226" i="32" s="1"/>
  <c r="J225" i="32" a="1"/>
  <c r="J225" i="32" s="1"/>
  <c r="F225" i="32" s="1"/>
  <c r="K224" i="32" a="1"/>
  <c r="K224" i="32" s="1"/>
  <c r="G224" i="32" s="1"/>
  <c r="L223" i="32" a="1"/>
  <c r="L223" i="32" s="1"/>
  <c r="H223" i="32" a="1"/>
  <c r="H223" i="32" s="1"/>
  <c r="D223" i="32" s="1"/>
  <c r="I222" i="32" a="1"/>
  <c r="I222" i="32" s="1"/>
  <c r="E222" i="32" s="1"/>
  <c r="J221" i="32" a="1"/>
  <c r="J221" i="32" s="1"/>
  <c r="F221" i="32" s="1"/>
  <c r="K220" i="32" a="1"/>
  <c r="K220" i="32" s="1"/>
  <c r="G220" i="32" s="1"/>
  <c r="L219" i="32" a="1"/>
  <c r="L219" i="32" s="1"/>
  <c r="H219" i="32" a="1"/>
  <c r="H219" i="32" s="1"/>
  <c r="D219" i="32" s="1"/>
  <c r="I218" i="32" a="1"/>
  <c r="I218" i="32" s="1"/>
  <c r="E218" i="32" s="1"/>
  <c r="J217" i="32" a="1"/>
  <c r="J217" i="32" s="1"/>
  <c r="F217" i="32" s="1"/>
  <c r="H217" i="32" a="1"/>
  <c r="H217" i="32" s="1"/>
  <c r="D217" i="32" s="1"/>
  <c r="K216" i="32" a="1"/>
  <c r="K216" i="32" s="1"/>
  <c r="G216" i="32" s="1"/>
  <c r="I216" i="32" a="1"/>
  <c r="I216" i="32" s="1"/>
  <c r="E216" i="32" s="1"/>
  <c r="L215" i="32" a="1"/>
  <c r="L215" i="32" s="1"/>
  <c r="J215" i="32" a="1"/>
  <c r="J215" i="32" s="1"/>
  <c r="F215" i="32" s="1"/>
  <c r="H215" i="32" a="1"/>
  <c r="H215" i="32" s="1"/>
  <c r="D215" i="32" s="1"/>
  <c r="K214" i="32" a="1"/>
  <c r="K214" i="32" s="1"/>
  <c r="G214" i="32" s="1"/>
  <c r="I214" i="32" a="1"/>
  <c r="I214" i="32" s="1"/>
  <c r="E214" i="32" s="1"/>
  <c r="L213" i="32" a="1"/>
  <c r="L213" i="32" s="1"/>
  <c r="J213" i="32" a="1"/>
  <c r="J213" i="32" s="1"/>
  <c r="F213" i="32" s="1"/>
  <c r="H213" i="32" a="1"/>
  <c r="H213" i="32" s="1"/>
  <c r="D213" i="32" s="1"/>
  <c r="K212" i="32" a="1"/>
  <c r="K212" i="32" s="1"/>
  <c r="G212" i="32" s="1"/>
  <c r="I212" i="32" a="1"/>
  <c r="I212" i="32" s="1"/>
  <c r="E212" i="32" s="1"/>
  <c r="L211" i="32" a="1"/>
  <c r="L211" i="32" s="1"/>
  <c r="J211" i="32" a="1"/>
  <c r="J211" i="32" s="1"/>
  <c r="F211" i="32" s="1"/>
  <c r="H211" i="32" a="1"/>
  <c r="H211" i="32" s="1"/>
  <c r="D211" i="32" s="1"/>
  <c r="K210" i="32" a="1"/>
  <c r="K210" i="32" s="1"/>
  <c r="G210" i="32" s="1"/>
  <c r="I210" i="32" a="1"/>
  <c r="I210" i="32" s="1"/>
  <c r="E210" i="32" s="1"/>
  <c r="L209" i="32" a="1"/>
  <c r="L209" i="32" s="1"/>
  <c r="J209" i="32" a="1"/>
  <c r="J209" i="32" s="1"/>
  <c r="F209" i="32" s="1"/>
  <c r="H209" i="32" a="1"/>
  <c r="H209" i="32" s="1"/>
  <c r="D209" i="32" s="1"/>
  <c r="K208" i="32" a="1"/>
  <c r="K208" i="32" s="1"/>
  <c r="G208" i="32" s="1"/>
  <c r="I208" i="32" a="1"/>
  <c r="I208" i="32" s="1"/>
  <c r="E208" i="32" s="1"/>
  <c r="L207" i="32" a="1"/>
  <c r="L207" i="32" s="1"/>
  <c r="J207" i="32" a="1"/>
  <c r="J207" i="32" s="1"/>
  <c r="F207" i="32" s="1"/>
  <c r="H207" i="32" a="1"/>
  <c r="H207" i="32" s="1"/>
  <c r="D207" i="32" s="1"/>
  <c r="K206" i="32" a="1"/>
  <c r="K206" i="32" s="1"/>
  <c r="G206" i="32" s="1"/>
  <c r="I206" i="32" a="1"/>
  <c r="I206" i="32" s="1"/>
  <c r="E206" i="32" s="1"/>
  <c r="L205" i="32" a="1"/>
  <c r="L205" i="32" s="1"/>
  <c r="J205" i="32" a="1"/>
  <c r="J205" i="32" s="1"/>
  <c r="F205" i="32" s="1"/>
  <c r="H205" i="32" a="1"/>
  <c r="H205" i="32" s="1"/>
  <c r="D205" i="32" s="1"/>
  <c r="K204" i="32" a="1"/>
  <c r="K204" i="32" s="1"/>
  <c r="G204" i="32" s="1"/>
  <c r="I204" i="32" a="1"/>
  <c r="I204" i="32" s="1"/>
  <c r="E204" i="32" s="1"/>
  <c r="L203" i="32" a="1"/>
  <c r="L203" i="32" s="1"/>
  <c r="J203" i="32" a="1"/>
  <c r="J203" i="32" s="1"/>
  <c r="F203" i="32" s="1"/>
  <c r="H203" i="32" a="1"/>
  <c r="H203" i="32" s="1"/>
  <c r="D203" i="32" s="1"/>
  <c r="K202" i="32" a="1"/>
  <c r="K202" i="32" s="1"/>
  <c r="G202" i="32" s="1"/>
  <c r="I202" i="32" a="1"/>
  <c r="I202" i="32" s="1"/>
  <c r="E202" i="32" s="1"/>
  <c r="L201" i="32" a="1"/>
  <c r="L201" i="32" s="1"/>
  <c r="J201" i="32" a="1"/>
  <c r="J201" i="32" s="1"/>
  <c r="F201" i="32" s="1"/>
  <c r="H201" i="32" a="1"/>
  <c r="H201" i="32" s="1"/>
  <c r="D201" i="32" s="1"/>
  <c r="K200" i="32" a="1"/>
  <c r="K200" i="32" s="1"/>
  <c r="G200" i="32" s="1"/>
  <c r="I200" i="32" a="1"/>
  <c r="I200" i="32" s="1"/>
  <c r="E200" i="32" s="1"/>
  <c r="L199" i="32" a="1"/>
  <c r="L199" i="32" s="1"/>
  <c r="H247" i="32" a="1"/>
  <c r="H247" i="32" s="1"/>
  <c r="D247" i="32" s="1"/>
  <c r="H246" i="32" a="1"/>
  <c r="H246" i="32" s="1"/>
  <c r="D246" i="32" s="1"/>
  <c r="I245" i="32" a="1"/>
  <c r="I245" i="32" s="1"/>
  <c r="E245" i="32" s="1"/>
  <c r="J244" i="32" a="1"/>
  <c r="J244" i="32" s="1"/>
  <c r="F244" i="32" s="1"/>
  <c r="K243" i="32" a="1"/>
  <c r="K243" i="32" s="1"/>
  <c r="G243" i="32" s="1"/>
  <c r="L242" i="32" a="1"/>
  <c r="L242" i="32" s="1"/>
  <c r="H242" i="32" a="1"/>
  <c r="H242" i="32" s="1"/>
  <c r="D242" i="32" s="1"/>
  <c r="I241" i="32" a="1"/>
  <c r="I241" i="32" s="1"/>
  <c r="E241" i="32" s="1"/>
  <c r="J240" i="32" a="1"/>
  <c r="J240" i="32" s="1"/>
  <c r="F240" i="32" s="1"/>
  <c r="K239" i="32" a="1"/>
  <c r="K239" i="32" s="1"/>
  <c r="G239" i="32" s="1"/>
  <c r="L238" i="32" a="1"/>
  <c r="L238" i="32" s="1"/>
  <c r="H238" i="32" a="1"/>
  <c r="H238" i="32" s="1"/>
  <c r="D238" i="32" s="1"/>
  <c r="I237" i="32" a="1"/>
  <c r="I237" i="32" s="1"/>
  <c r="E237" i="32" s="1"/>
  <c r="J236" i="32" a="1"/>
  <c r="J236" i="32" s="1"/>
  <c r="F236" i="32" s="1"/>
  <c r="K235" i="32" a="1"/>
  <c r="K235" i="32" s="1"/>
  <c r="G235" i="32" s="1"/>
  <c r="L234" i="32" a="1"/>
  <c r="L234" i="32" s="1"/>
  <c r="H234" i="32" a="1"/>
  <c r="H234" i="32" s="1"/>
  <c r="D234" i="32" s="1"/>
  <c r="I233" i="32" a="1"/>
  <c r="I233" i="32" s="1"/>
  <c r="E233" i="32" s="1"/>
  <c r="J232" i="32" a="1"/>
  <c r="J232" i="32" s="1"/>
  <c r="F232" i="32" s="1"/>
  <c r="K231" i="32" a="1"/>
  <c r="K231" i="32" s="1"/>
  <c r="G231" i="32" s="1"/>
  <c r="L230" i="32" a="1"/>
  <c r="L230" i="32" s="1"/>
  <c r="H230" i="32" a="1"/>
  <c r="H230" i="32" s="1"/>
  <c r="D230" i="32" s="1"/>
  <c r="I229" i="32" a="1"/>
  <c r="I229" i="32" s="1"/>
  <c r="E229" i="32" s="1"/>
  <c r="J228" i="32" a="1"/>
  <c r="J228" i="32" s="1"/>
  <c r="F228" i="32" s="1"/>
  <c r="K227" i="32" a="1"/>
  <c r="K227" i="32" s="1"/>
  <c r="G227" i="32" s="1"/>
  <c r="L226" i="32" a="1"/>
  <c r="L226" i="32" s="1"/>
  <c r="H226" i="32" a="1"/>
  <c r="H226" i="32" s="1"/>
  <c r="D226" i="32" s="1"/>
  <c r="I225" i="32" a="1"/>
  <c r="I225" i="32" s="1"/>
  <c r="E225" i="32" s="1"/>
  <c r="J224" i="32" a="1"/>
  <c r="J224" i="32" s="1"/>
  <c r="F224" i="32" s="1"/>
  <c r="K223" i="32" a="1"/>
  <c r="K223" i="32" s="1"/>
  <c r="G223" i="32" s="1"/>
  <c r="L222" i="32" a="1"/>
  <c r="L222" i="32" s="1"/>
  <c r="H222" i="32" a="1"/>
  <c r="H222" i="32" s="1"/>
  <c r="D222" i="32" s="1"/>
  <c r="I221" i="32" a="1"/>
  <c r="I221" i="32" s="1"/>
  <c r="E221" i="32" s="1"/>
  <c r="J220" i="32" a="1"/>
  <c r="J220" i="32" s="1"/>
  <c r="F220" i="32" s="1"/>
  <c r="K219" i="32" a="1"/>
  <c r="K219" i="32" s="1"/>
  <c r="G219" i="32" s="1"/>
  <c r="L218" i="32" a="1"/>
  <c r="L218" i="32" s="1"/>
  <c r="H218" i="32" a="1"/>
  <c r="H218" i="32" s="1"/>
  <c r="D218" i="32" s="1"/>
  <c r="K246" i="32" a="1"/>
  <c r="K246" i="32" s="1"/>
  <c r="G246" i="32" s="1"/>
  <c r="L245" i="32" a="1"/>
  <c r="L245" i="32" s="1"/>
  <c r="H245" i="32" a="1"/>
  <c r="H245" i="32" s="1"/>
  <c r="D245" i="32" s="1"/>
  <c r="I244" i="32" a="1"/>
  <c r="I244" i="32" s="1"/>
  <c r="E244" i="32" s="1"/>
  <c r="J243" i="32" a="1"/>
  <c r="J243" i="32" s="1"/>
  <c r="F243" i="32" s="1"/>
  <c r="K242" i="32" a="1"/>
  <c r="K242" i="32" s="1"/>
  <c r="G242" i="32" s="1"/>
  <c r="L241" i="32" a="1"/>
  <c r="L241" i="32" s="1"/>
  <c r="H241" i="32" a="1"/>
  <c r="H241" i="32" s="1"/>
  <c r="D241" i="32" s="1"/>
  <c r="I240" i="32" a="1"/>
  <c r="I240" i="32" s="1"/>
  <c r="E240" i="32" s="1"/>
  <c r="J239" i="32" a="1"/>
  <c r="J239" i="32" s="1"/>
  <c r="F239" i="32" s="1"/>
  <c r="K238" i="32" a="1"/>
  <c r="K238" i="32" s="1"/>
  <c r="G238" i="32" s="1"/>
  <c r="L237" i="32" a="1"/>
  <c r="L237" i="32" s="1"/>
  <c r="H237" i="32" a="1"/>
  <c r="H237" i="32" s="1"/>
  <c r="D237" i="32" s="1"/>
  <c r="I236" i="32" a="1"/>
  <c r="I236" i="32" s="1"/>
  <c r="E236" i="32" s="1"/>
  <c r="J235" i="32" a="1"/>
  <c r="J235" i="32" s="1"/>
  <c r="F235" i="32" s="1"/>
  <c r="K234" i="32" a="1"/>
  <c r="K234" i="32" s="1"/>
  <c r="G234" i="32" s="1"/>
  <c r="L233" i="32" a="1"/>
  <c r="L233" i="32" s="1"/>
  <c r="H233" i="32" a="1"/>
  <c r="H233" i="32" s="1"/>
  <c r="D233" i="32" s="1"/>
  <c r="I232" i="32" a="1"/>
  <c r="I232" i="32" s="1"/>
  <c r="E232" i="32" s="1"/>
  <c r="J231" i="32" a="1"/>
  <c r="J231" i="32" s="1"/>
  <c r="F231" i="32" s="1"/>
  <c r="K230" i="32" a="1"/>
  <c r="K230" i="32" s="1"/>
  <c r="G230" i="32" s="1"/>
  <c r="L229" i="32" a="1"/>
  <c r="L229" i="32" s="1"/>
  <c r="H229" i="32" a="1"/>
  <c r="H229" i="32" s="1"/>
  <c r="D229" i="32" s="1"/>
  <c r="I228" i="32" a="1"/>
  <c r="I228" i="32" s="1"/>
  <c r="E228" i="32" s="1"/>
  <c r="J227" i="32" a="1"/>
  <c r="J227" i="32" s="1"/>
  <c r="F227" i="32" s="1"/>
  <c r="K226" i="32" a="1"/>
  <c r="K226" i="32" s="1"/>
  <c r="G226" i="32" s="1"/>
  <c r="L225" i="32" a="1"/>
  <c r="L225" i="32" s="1"/>
  <c r="H225" i="32" a="1"/>
  <c r="H225" i="32" s="1"/>
  <c r="D225" i="32" s="1"/>
  <c r="I224" i="32" a="1"/>
  <c r="I224" i="32" s="1"/>
  <c r="E224" i="32" s="1"/>
  <c r="J223" i="32" a="1"/>
  <c r="J223" i="32" s="1"/>
  <c r="F223" i="32" s="1"/>
  <c r="K222" i="32" a="1"/>
  <c r="K222" i="32" s="1"/>
  <c r="G222" i="32" s="1"/>
  <c r="L221" i="32" a="1"/>
  <c r="L221" i="32" s="1"/>
  <c r="H221" i="32" a="1"/>
  <c r="H221" i="32" s="1"/>
  <c r="D221" i="32" s="1"/>
  <c r="I220" i="32" a="1"/>
  <c r="I220" i="32" s="1"/>
  <c r="E220" i="32" s="1"/>
  <c r="J219" i="32" a="1"/>
  <c r="J219" i="32" s="1"/>
  <c r="F219" i="32" s="1"/>
  <c r="K218" i="32" a="1"/>
  <c r="K218" i="32" s="1"/>
  <c r="G218" i="32" s="1"/>
  <c r="L217" i="32" a="1"/>
  <c r="L217" i="32" s="1"/>
  <c r="I217" i="32" a="1"/>
  <c r="I217" i="32" s="1"/>
  <c r="E217" i="32" s="1"/>
  <c r="L216" i="32" a="1"/>
  <c r="L216" i="32" s="1"/>
  <c r="J216" i="32" a="1"/>
  <c r="J216" i="32" s="1"/>
  <c r="F216" i="32" s="1"/>
  <c r="H216" i="32" a="1"/>
  <c r="H216" i="32" s="1"/>
  <c r="D216" i="32" s="1"/>
  <c r="K215" i="32" a="1"/>
  <c r="K215" i="32" s="1"/>
  <c r="G215" i="32" s="1"/>
  <c r="I215" i="32" a="1"/>
  <c r="I215" i="32" s="1"/>
  <c r="E215" i="32" s="1"/>
  <c r="L214" i="32" a="1"/>
  <c r="L214" i="32" s="1"/>
  <c r="J214" i="32" a="1"/>
  <c r="J214" i="32" s="1"/>
  <c r="F214" i="32" s="1"/>
  <c r="H214" i="32" a="1"/>
  <c r="H214" i="32" s="1"/>
  <c r="D214" i="32" s="1"/>
  <c r="K213" i="32" a="1"/>
  <c r="K213" i="32" s="1"/>
  <c r="G213" i="32" s="1"/>
  <c r="I213" i="32" a="1"/>
  <c r="I213" i="32" s="1"/>
  <c r="E213" i="32" s="1"/>
  <c r="L212" i="32" a="1"/>
  <c r="L212" i="32" s="1"/>
  <c r="J212" i="32" a="1"/>
  <c r="J212" i="32" s="1"/>
  <c r="F212" i="32" s="1"/>
  <c r="H212" i="32" a="1"/>
  <c r="H212" i="32" s="1"/>
  <c r="D212" i="32" s="1"/>
  <c r="K211" i="32" a="1"/>
  <c r="K211" i="32" s="1"/>
  <c r="G211" i="32" s="1"/>
  <c r="I211" i="32" a="1"/>
  <c r="I211" i="32" s="1"/>
  <c r="E211" i="32" s="1"/>
  <c r="L210" i="32" a="1"/>
  <c r="L210" i="32" s="1"/>
  <c r="J210" i="32" a="1"/>
  <c r="J210" i="32" s="1"/>
  <c r="F210" i="32" s="1"/>
  <c r="H210" i="32" a="1"/>
  <c r="H210" i="32" s="1"/>
  <c r="D210" i="32" s="1"/>
  <c r="K209" i="32" a="1"/>
  <c r="K209" i="32" s="1"/>
  <c r="G209" i="32" s="1"/>
  <c r="I209" i="32" a="1"/>
  <c r="I209" i="32" s="1"/>
  <c r="E209" i="32" s="1"/>
  <c r="L208" i="32" a="1"/>
  <c r="L208" i="32" s="1"/>
  <c r="J208" i="32" a="1"/>
  <c r="J208" i="32" s="1"/>
  <c r="F208" i="32" s="1"/>
  <c r="H208" i="32" a="1"/>
  <c r="H208" i="32" s="1"/>
  <c r="D208" i="32" s="1"/>
  <c r="K207" i="32" a="1"/>
  <c r="K207" i="32" s="1"/>
  <c r="G207" i="32" s="1"/>
  <c r="I207" i="32" a="1"/>
  <c r="I207" i="32" s="1"/>
  <c r="E207" i="32" s="1"/>
  <c r="L206" i="32" a="1"/>
  <c r="L206" i="32" s="1"/>
  <c r="J206" i="32" a="1"/>
  <c r="J206" i="32" s="1"/>
  <c r="F206" i="32" s="1"/>
  <c r="H206" i="32" a="1"/>
  <c r="H206" i="32" s="1"/>
  <c r="D206" i="32" s="1"/>
  <c r="K205" i="32" a="1"/>
  <c r="K205" i="32" s="1"/>
  <c r="G205" i="32" s="1"/>
  <c r="I205" i="32" a="1"/>
  <c r="I205" i="32" s="1"/>
  <c r="E205" i="32" s="1"/>
  <c r="L204" i="32" a="1"/>
  <c r="L204" i="32" s="1"/>
  <c r="J204" i="32" a="1"/>
  <c r="J204" i="32" s="1"/>
  <c r="F204" i="32" s="1"/>
  <c r="H204" i="32" a="1"/>
  <c r="H204" i="32" s="1"/>
  <c r="D204" i="32" s="1"/>
  <c r="K203" i="32" a="1"/>
  <c r="K203" i="32" s="1"/>
  <c r="G203" i="32" s="1"/>
  <c r="I203" i="32" a="1"/>
  <c r="I203" i="32" s="1"/>
  <c r="E203" i="32" s="1"/>
  <c r="L202" i="32" a="1"/>
  <c r="L202" i="32" s="1"/>
  <c r="J202" i="32" a="1"/>
  <c r="J202" i="32" s="1"/>
  <c r="F202" i="32" s="1"/>
  <c r="H202" i="32" a="1"/>
  <c r="H202" i="32" s="1"/>
  <c r="D202" i="32" s="1"/>
  <c r="K201" i="32" a="1"/>
  <c r="K201" i="32" s="1"/>
  <c r="G201" i="32" s="1"/>
  <c r="I201" i="32" a="1"/>
  <c r="I201" i="32" s="1"/>
  <c r="E201" i="32" s="1"/>
  <c r="L200" i="32" a="1"/>
  <c r="L200" i="32" s="1"/>
  <c r="J200" i="32" a="1"/>
  <c r="J200" i="32" s="1"/>
  <c r="F200" i="32" s="1"/>
  <c r="H200" i="32" a="1"/>
  <c r="H200" i="32" s="1"/>
  <c r="D200" i="32" s="1"/>
  <c r="K199" i="32" a="1"/>
  <c r="K199" i="32" s="1"/>
  <c r="G199" i="32" s="1"/>
  <c r="J199" i="32" a="1"/>
  <c r="J199" i="32" s="1"/>
  <c r="F199" i="32" s="1"/>
  <c r="K198" i="32" a="1"/>
  <c r="K198" i="32" s="1"/>
  <c r="G198" i="32" s="1"/>
  <c r="L197" i="32" a="1"/>
  <c r="L197" i="32" s="1"/>
  <c r="H197" i="32" a="1"/>
  <c r="H197" i="32" s="1"/>
  <c r="D197" i="32" s="1"/>
  <c r="I196" i="32" a="1"/>
  <c r="I196" i="32" s="1"/>
  <c r="E196" i="32" s="1"/>
  <c r="J195" i="32" a="1"/>
  <c r="J195" i="32" s="1"/>
  <c r="F195" i="32" s="1"/>
  <c r="K194" i="32" a="1"/>
  <c r="K194" i="32" s="1"/>
  <c r="G194" i="32" s="1"/>
  <c r="L193" i="32" a="1"/>
  <c r="L193" i="32" s="1"/>
  <c r="H193" i="32" a="1"/>
  <c r="H193" i="32" s="1"/>
  <c r="D193" i="32" s="1"/>
  <c r="I192" i="32" a="1"/>
  <c r="I192" i="32" s="1"/>
  <c r="E192" i="32" s="1"/>
  <c r="J191" i="32" a="1"/>
  <c r="J191" i="32" s="1"/>
  <c r="F191" i="32" s="1"/>
  <c r="K190" i="32" a="1"/>
  <c r="K190" i="32" s="1"/>
  <c r="G190" i="32" s="1"/>
  <c r="L189" i="32" a="1"/>
  <c r="L189" i="32" s="1"/>
  <c r="H189" i="32" a="1"/>
  <c r="H189" i="32" s="1"/>
  <c r="D189" i="32" s="1"/>
  <c r="I188" i="32" a="1"/>
  <c r="I188" i="32" s="1"/>
  <c r="E188" i="32" s="1"/>
  <c r="J187" i="32" a="1"/>
  <c r="J187" i="32" s="1"/>
  <c r="F187" i="32" s="1"/>
  <c r="K186" i="32" a="1"/>
  <c r="K186" i="32" s="1"/>
  <c r="G186" i="32" s="1"/>
  <c r="L185" i="32" a="1"/>
  <c r="L185" i="32" s="1"/>
  <c r="H185" i="32" a="1"/>
  <c r="H185" i="32" s="1"/>
  <c r="D185" i="32" s="1"/>
  <c r="I184" i="32" a="1"/>
  <c r="I184" i="32" s="1"/>
  <c r="E184" i="32" s="1"/>
  <c r="J183" i="32" a="1"/>
  <c r="J183" i="32" s="1"/>
  <c r="F183" i="32" s="1"/>
  <c r="K182" i="32" a="1"/>
  <c r="K182" i="32" s="1"/>
  <c r="G182" i="32" s="1"/>
  <c r="L181" i="32" a="1"/>
  <c r="L181" i="32" s="1"/>
  <c r="H181" i="32" a="1"/>
  <c r="H181" i="32" s="1"/>
  <c r="D181" i="32" s="1"/>
  <c r="I180" i="32" a="1"/>
  <c r="I180" i="32" s="1"/>
  <c r="E180" i="32" s="1"/>
  <c r="J179" i="32" a="1"/>
  <c r="J179" i="32" s="1"/>
  <c r="F179" i="32" s="1"/>
  <c r="K178" i="32" a="1"/>
  <c r="K178" i="32" s="1"/>
  <c r="G178" i="32" s="1"/>
  <c r="L177" i="32" a="1"/>
  <c r="L177" i="32" s="1"/>
  <c r="H177" i="32" a="1"/>
  <c r="H177" i="32" s="1"/>
  <c r="D177" i="32" s="1"/>
  <c r="I176" i="32" a="1"/>
  <c r="I176" i="32" s="1"/>
  <c r="E176" i="32" s="1"/>
  <c r="J175" i="32" a="1"/>
  <c r="J175" i="32" s="1"/>
  <c r="F175" i="32" s="1"/>
  <c r="K174" i="32" a="1"/>
  <c r="K174" i="32" s="1"/>
  <c r="G174" i="32" s="1"/>
  <c r="L173" i="32" a="1"/>
  <c r="L173" i="32" s="1"/>
  <c r="H173" i="32" a="1"/>
  <c r="H173" i="32" s="1"/>
  <c r="D173" i="32" s="1"/>
  <c r="I172" i="32" a="1"/>
  <c r="I172" i="32" s="1"/>
  <c r="E172" i="32" s="1"/>
  <c r="J171" i="32" a="1"/>
  <c r="J171" i="32" s="1"/>
  <c r="F171" i="32" s="1"/>
  <c r="K170" i="32" a="1"/>
  <c r="K170" i="32" s="1"/>
  <c r="G170" i="32" s="1"/>
  <c r="L169" i="32" a="1"/>
  <c r="L169" i="32" s="1"/>
  <c r="H169" i="32" a="1"/>
  <c r="H169" i="32" s="1"/>
  <c r="D169" i="32" s="1"/>
  <c r="I168" i="32" a="1"/>
  <c r="I168" i="32" s="1"/>
  <c r="E168" i="32" s="1"/>
  <c r="J167" i="32" a="1"/>
  <c r="J167" i="32" s="1"/>
  <c r="F167" i="32" s="1"/>
  <c r="K166" i="32" a="1"/>
  <c r="K166" i="32" s="1"/>
  <c r="G166" i="32" s="1"/>
  <c r="L165" i="32" a="1"/>
  <c r="L165" i="32" s="1"/>
  <c r="H165" i="32" a="1"/>
  <c r="H165" i="32" s="1"/>
  <c r="D165" i="32" s="1"/>
  <c r="I199" i="32" a="1"/>
  <c r="I199" i="32" s="1"/>
  <c r="E199" i="32" s="1"/>
  <c r="J198" i="32" a="1"/>
  <c r="J198" i="32" s="1"/>
  <c r="F198" i="32" s="1"/>
  <c r="K197" i="32" a="1"/>
  <c r="K197" i="32" s="1"/>
  <c r="G197" i="32" s="1"/>
  <c r="L196" i="32" a="1"/>
  <c r="L196" i="32" s="1"/>
  <c r="H196" i="32" a="1"/>
  <c r="H196" i="32" s="1"/>
  <c r="D196" i="32" s="1"/>
  <c r="I195" i="32" a="1"/>
  <c r="I195" i="32" s="1"/>
  <c r="E195" i="32" s="1"/>
  <c r="J194" i="32" a="1"/>
  <c r="J194" i="32" s="1"/>
  <c r="F194" i="32" s="1"/>
  <c r="K193" i="32" a="1"/>
  <c r="K193" i="32" s="1"/>
  <c r="G193" i="32" s="1"/>
  <c r="L192" i="32" a="1"/>
  <c r="L192" i="32" s="1"/>
  <c r="H192" i="32" a="1"/>
  <c r="H192" i="32" s="1"/>
  <c r="D192" i="32" s="1"/>
  <c r="I191" i="32" a="1"/>
  <c r="I191" i="32" s="1"/>
  <c r="E191" i="32" s="1"/>
  <c r="J190" i="32" a="1"/>
  <c r="J190" i="32" s="1"/>
  <c r="F190" i="32" s="1"/>
  <c r="K189" i="32" a="1"/>
  <c r="K189" i="32" s="1"/>
  <c r="G189" i="32" s="1"/>
  <c r="L188" i="32" a="1"/>
  <c r="L188" i="32" s="1"/>
  <c r="H188" i="32" a="1"/>
  <c r="H188" i="32" s="1"/>
  <c r="D188" i="32" s="1"/>
  <c r="I187" i="32" a="1"/>
  <c r="I187" i="32" s="1"/>
  <c r="E187" i="32" s="1"/>
  <c r="J186" i="32" a="1"/>
  <c r="J186" i="32" s="1"/>
  <c r="F186" i="32" s="1"/>
  <c r="K185" i="32" a="1"/>
  <c r="K185" i="32" s="1"/>
  <c r="G185" i="32" s="1"/>
  <c r="L184" i="32" a="1"/>
  <c r="L184" i="32" s="1"/>
  <c r="H184" i="32" a="1"/>
  <c r="H184" i="32" s="1"/>
  <c r="D184" i="32" s="1"/>
  <c r="I183" i="32" a="1"/>
  <c r="I183" i="32" s="1"/>
  <c r="E183" i="32" s="1"/>
  <c r="J182" i="32" a="1"/>
  <c r="J182" i="32" s="1"/>
  <c r="F182" i="32" s="1"/>
  <c r="K181" i="32" a="1"/>
  <c r="K181" i="32" s="1"/>
  <c r="G181" i="32" s="1"/>
  <c r="L180" i="32" a="1"/>
  <c r="L180" i="32" s="1"/>
  <c r="H180" i="32" a="1"/>
  <c r="H180" i="32" s="1"/>
  <c r="D180" i="32" s="1"/>
  <c r="I179" i="32" a="1"/>
  <c r="I179" i="32" s="1"/>
  <c r="E179" i="32" s="1"/>
  <c r="J178" i="32" a="1"/>
  <c r="J178" i="32" s="1"/>
  <c r="F178" i="32" s="1"/>
  <c r="K177" i="32" a="1"/>
  <c r="K177" i="32" s="1"/>
  <c r="G177" i="32" s="1"/>
  <c r="L176" i="32" a="1"/>
  <c r="L176" i="32" s="1"/>
  <c r="H176" i="32" a="1"/>
  <c r="H176" i="32" s="1"/>
  <c r="D176" i="32" s="1"/>
  <c r="I175" i="32" a="1"/>
  <c r="I175" i="32" s="1"/>
  <c r="E175" i="32" s="1"/>
  <c r="J174" i="32" a="1"/>
  <c r="J174" i="32" s="1"/>
  <c r="F174" i="32" s="1"/>
  <c r="K173" i="32" a="1"/>
  <c r="K173" i="32" s="1"/>
  <c r="G173" i="32" s="1"/>
  <c r="L172" i="32" a="1"/>
  <c r="L172" i="32" s="1"/>
  <c r="H172" i="32" a="1"/>
  <c r="H172" i="32" s="1"/>
  <c r="D172" i="32" s="1"/>
  <c r="I171" i="32" a="1"/>
  <c r="I171" i="32" s="1"/>
  <c r="E171" i="32" s="1"/>
  <c r="J170" i="32" a="1"/>
  <c r="J170" i="32" s="1"/>
  <c r="F170" i="32" s="1"/>
  <c r="K169" i="32" a="1"/>
  <c r="K169" i="32" s="1"/>
  <c r="G169" i="32" s="1"/>
  <c r="L168" i="32" a="1"/>
  <c r="L168" i="32" s="1"/>
  <c r="H168" i="32" a="1"/>
  <c r="H168" i="32" s="1"/>
  <c r="D168" i="32" s="1"/>
  <c r="I167" i="32" a="1"/>
  <c r="I167" i="32" s="1"/>
  <c r="E167" i="32" s="1"/>
  <c r="J166" i="32" a="1"/>
  <c r="J166" i="32" s="1"/>
  <c r="F166" i="32" s="1"/>
  <c r="K165" i="32" a="1"/>
  <c r="K165" i="32" s="1"/>
  <c r="G165" i="32" s="1"/>
  <c r="L164" i="32" a="1"/>
  <c r="L164" i="32" s="1"/>
  <c r="I164" i="32" a="1"/>
  <c r="I164" i="32" s="1"/>
  <c r="E164" i="32" s="1"/>
  <c r="L163" i="32" a="1"/>
  <c r="L163" i="32" s="1"/>
  <c r="J163" i="32" a="1"/>
  <c r="J163" i="32" s="1"/>
  <c r="F163" i="32" s="1"/>
  <c r="H163" i="32" a="1"/>
  <c r="H163" i="32" s="1"/>
  <c r="D163" i="32" s="1"/>
  <c r="K162" i="32" a="1"/>
  <c r="K162" i="32" s="1"/>
  <c r="G162" i="32" s="1"/>
  <c r="I162" i="32" a="1"/>
  <c r="I162" i="32" s="1"/>
  <c r="E162" i="32" s="1"/>
  <c r="L161" i="32" a="1"/>
  <c r="L161" i="32" s="1"/>
  <c r="J161" i="32" a="1"/>
  <c r="J161" i="32" s="1"/>
  <c r="F161" i="32" s="1"/>
  <c r="H161" i="32" a="1"/>
  <c r="H161" i="32" s="1"/>
  <c r="D161" i="32" s="1"/>
  <c r="K160" i="32" a="1"/>
  <c r="K160" i="32" s="1"/>
  <c r="G160" i="32" s="1"/>
  <c r="I160" i="32" a="1"/>
  <c r="I160" i="32" s="1"/>
  <c r="E160" i="32" s="1"/>
  <c r="L159" i="32" a="1"/>
  <c r="L159" i="32" s="1"/>
  <c r="J159" i="32" a="1"/>
  <c r="J159" i="32" s="1"/>
  <c r="F159" i="32" s="1"/>
  <c r="H159" i="32" a="1"/>
  <c r="H159" i="32" s="1"/>
  <c r="D159" i="32" s="1"/>
  <c r="K158" i="32" a="1"/>
  <c r="K158" i="32" s="1"/>
  <c r="G158" i="32" s="1"/>
  <c r="I158" i="32" a="1"/>
  <c r="I158" i="32" s="1"/>
  <c r="E158" i="32" s="1"/>
  <c r="L157" i="32" a="1"/>
  <c r="L157" i="32" s="1"/>
  <c r="J157" i="32" a="1"/>
  <c r="J157" i="32" s="1"/>
  <c r="F157" i="32" s="1"/>
  <c r="H157" i="32" a="1"/>
  <c r="H157" i="32" s="1"/>
  <c r="D157" i="32" s="1"/>
  <c r="K156" i="32" a="1"/>
  <c r="K156" i="32" s="1"/>
  <c r="G156" i="32" s="1"/>
  <c r="I156" i="32" a="1"/>
  <c r="I156" i="32" s="1"/>
  <c r="E156" i="32" s="1"/>
  <c r="L155" i="32" a="1"/>
  <c r="L155" i="32" s="1"/>
  <c r="J155" i="32" a="1"/>
  <c r="J155" i="32" s="1"/>
  <c r="F155" i="32" s="1"/>
  <c r="H155" i="32" a="1"/>
  <c r="H155" i="32" s="1"/>
  <c r="D155" i="32" s="1"/>
  <c r="K154" i="32" a="1"/>
  <c r="K154" i="32" s="1"/>
  <c r="G154" i="32" s="1"/>
  <c r="I154" i="32" a="1"/>
  <c r="I154" i="32" s="1"/>
  <c r="E154" i="32" s="1"/>
  <c r="L153" i="32" a="1"/>
  <c r="L153" i="32" s="1"/>
  <c r="J153" i="32" a="1"/>
  <c r="J153" i="32" s="1"/>
  <c r="F153" i="32" s="1"/>
  <c r="H153" i="32" a="1"/>
  <c r="H153" i="32" s="1"/>
  <c r="D153" i="32" s="1"/>
  <c r="K152" i="32" a="1"/>
  <c r="K152" i="32" s="1"/>
  <c r="G152" i="32" s="1"/>
  <c r="I152" i="32" a="1"/>
  <c r="I152" i="32" s="1"/>
  <c r="E152" i="32" s="1"/>
  <c r="L151" i="32" a="1"/>
  <c r="L151" i="32" s="1"/>
  <c r="J151" i="32" a="1"/>
  <c r="J151" i="32" s="1"/>
  <c r="F151" i="32" s="1"/>
  <c r="H151" i="32" a="1"/>
  <c r="H151" i="32" s="1"/>
  <c r="D151" i="32" s="1"/>
  <c r="K150" i="32" a="1"/>
  <c r="K150" i="32" s="1"/>
  <c r="G150" i="32" s="1"/>
  <c r="I150" i="32" a="1"/>
  <c r="I150" i="32" s="1"/>
  <c r="E150" i="32" s="1"/>
  <c r="L149" i="32" a="1"/>
  <c r="L149" i="32" s="1"/>
  <c r="J149" i="32" a="1"/>
  <c r="J149" i="32" s="1"/>
  <c r="F149" i="32" s="1"/>
  <c r="H149" i="32" a="1"/>
  <c r="H149" i="32" s="1"/>
  <c r="D149" i="32" s="1"/>
  <c r="K148" i="32" a="1"/>
  <c r="K148" i="32" s="1"/>
  <c r="G148" i="32" s="1"/>
  <c r="I148" i="32" a="1"/>
  <c r="I148" i="32" s="1"/>
  <c r="E148" i="32" s="1"/>
  <c r="L147" i="32" a="1"/>
  <c r="L147" i="32" s="1"/>
  <c r="J147" i="32" a="1"/>
  <c r="J147" i="32" s="1"/>
  <c r="F147" i="32" s="1"/>
  <c r="H147" i="32" a="1"/>
  <c r="H147" i="32" s="1"/>
  <c r="D147" i="32" s="1"/>
  <c r="K146" i="32" a="1"/>
  <c r="K146" i="32" s="1"/>
  <c r="G146" i="32" s="1"/>
  <c r="I146" i="32" a="1"/>
  <c r="I146" i="32" s="1"/>
  <c r="E146" i="32" s="1"/>
  <c r="L145" i="32" a="1"/>
  <c r="L145" i="32" s="1"/>
  <c r="J145" i="32" a="1"/>
  <c r="J145" i="32" s="1"/>
  <c r="F145" i="32" s="1"/>
  <c r="H145" i="32" a="1"/>
  <c r="H145" i="32" s="1"/>
  <c r="D145" i="32" s="1"/>
  <c r="K144" i="32" a="1"/>
  <c r="K144" i="32" s="1"/>
  <c r="G144" i="32" s="1"/>
  <c r="I144" i="32" a="1"/>
  <c r="I144" i="32" s="1"/>
  <c r="E144" i="32" s="1"/>
  <c r="L143" i="32" a="1"/>
  <c r="L143" i="32" s="1"/>
  <c r="J143" i="32" a="1"/>
  <c r="J143" i="32" s="1"/>
  <c r="F143" i="32" s="1"/>
  <c r="H143" i="32" a="1"/>
  <c r="H143" i="32" s="1"/>
  <c r="D143" i="32" s="1"/>
  <c r="K142" i="32" a="1"/>
  <c r="K142" i="32" s="1"/>
  <c r="G142" i="32" s="1"/>
  <c r="I142" i="32" a="1"/>
  <c r="I142" i="32" s="1"/>
  <c r="E142" i="32" s="1"/>
  <c r="L141" i="32" a="1"/>
  <c r="L141" i="32" s="1"/>
  <c r="J141" i="32" a="1"/>
  <c r="J141" i="32" s="1"/>
  <c r="F141" i="32" s="1"/>
  <c r="H141" i="32" a="1"/>
  <c r="H141" i="32" s="1"/>
  <c r="D141" i="32" s="1"/>
  <c r="K140" i="32" a="1"/>
  <c r="K140" i="32" s="1"/>
  <c r="G140" i="32" s="1"/>
  <c r="I140" i="32" a="1"/>
  <c r="I140" i="32" s="1"/>
  <c r="E140" i="32" s="1"/>
  <c r="L139" i="32" a="1"/>
  <c r="L139" i="32" s="1"/>
  <c r="J139" i="32" a="1"/>
  <c r="J139" i="32" s="1"/>
  <c r="F139" i="32" s="1"/>
  <c r="H139" i="32" a="1"/>
  <c r="H139" i="32" s="1"/>
  <c r="D139" i="32" s="1"/>
  <c r="K138" i="32" a="1"/>
  <c r="K138" i="32" s="1"/>
  <c r="G138" i="32" s="1"/>
  <c r="I138" i="32" a="1"/>
  <c r="I138" i="32" s="1"/>
  <c r="E138" i="32" s="1"/>
  <c r="L137" i="32" a="1"/>
  <c r="L137" i="32" s="1"/>
  <c r="J137" i="32" a="1"/>
  <c r="J137" i="32" s="1"/>
  <c r="F137" i="32" s="1"/>
  <c r="H137" i="32" a="1"/>
  <c r="H137" i="32" s="1"/>
  <c r="D137" i="32" s="1"/>
  <c r="K136" i="32" a="1"/>
  <c r="K136" i="32" s="1"/>
  <c r="G136" i="32" s="1"/>
  <c r="I136" i="32" a="1"/>
  <c r="I136" i="32" s="1"/>
  <c r="E136" i="32" s="1"/>
  <c r="L135" i="32" a="1"/>
  <c r="L135" i="32" s="1"/>
  <c r="J135" i="32" a="1"/>
  <c r="J135" i="32" s="1"/>
  <c r="F135" i="32" s="1"/>
  <c r="H135" i="32" a="1"/>
  <c r="H135" i="32" s="1"/>
  <c r="D135" i="32" s="1"/>
  <c r="K134" i="32" a="1"/>
  <c r="K134" i="32" s="1"/>
  <c r="G134" i="32" s="1"/>
  <c r="I134" i="32" a="1"/>
  <c r="I134" i="32" s="1"/>
  <c r="E134" i="32" s="1"/>
  <c r="L133" i="32" a="1"/>
  <c r="L133" i="32" s="1"/>
  <c r="J133" i="32" a="1"/>
  <c r="J133" i="32" s="1"/>
  <c r="F133" i="32" s="1"/>
  <c r="H133" i="32" a="1"/>
  <c r="H133" i="32" s="1"/>
  <c r="D133" i="32" s="1"/>
  <c r="K132" i="32" a="1"/>
  <c r="K132" i="32" s="1"/>
  <c r="G132" i="32" s="1"/>
  <c r="I132" i="32" a="1"/>
  <c r="I132" i="32" s="1"/>
  <c r="E132" i="32" s="1"/>
  <c r="L131" i="32" a="1"/>
  <c r="L131" i="32" s="1"/>
  <c r="J131" i="32" a="1"/>
  <c r="J131" i="32" s="1"/>
  <c r="F131" i="32" s="1"/>
  <c r="H131" i="32" a="1"/>
  <c r="H131" i="32" s="1"/>
  <c r="D131" i="32" s="1"/>
  <c r="K130" i="32" a="1"/>
  <c r="K130" i="32" s="1"/>
  <c r="G130" i="32" s="1"/>
  <c r="I130" i="32" a="1"/>
  <c r="I130" i="32" s="1"/>
  <c r="E130" i="32" s="1"/>
  <c r="L129" i="32" a="1"/>
  <c r="L129" i="32" s="1"/>
  <c r="J129" i="32" a="1"/>
  <c r="J129" i="32" s="1"/>
  <c r="F129" i="32" s="1"/>
  <c r="H129" i="32" a="1"/>
  <c r="H129" i="32" s="1"/>
  <c r="D129" i="32" s="1"/>
  <c r="K128" i="32" a="1"/>
  <c r="K128" i="32" s="1"/>
  <c r="G128" i="32" s="1"/>
  <c r="I128" i="32" a="1"/>
  <c r="I128" i="32" s="1"/>
  <c r="E128" i="32" s="1"/>
  <c r="L127" i="32" a="1"/>
  <c r="L127" i="32" s="1"/>
  <c r="J127" i="32" a="1"/>
  <c r="J127" i="32" s="1"/>
  <c r="F127" i="32" s="1"/>
  <c r="H127" i="32" a="1"/>
  <c r="H127" i="32" s="1"/>
  <c r="D127" i="32" s="1"/>
  <c r="K126" i="32" a="1"/>
  <c r="K126" i="32" s="1"/>
  <c r="G126" i="32" s="1"/>
  <c r="I126" i="32" a="1"/>
  <c r="I126" i="32" s="1"/>
  <c r="E126" i="32" s="1"/>
  <c r="L125" i="32" a="1"/>
  <c r="L125" i="32" s="1"/>
  <c r="J125" i="32" a="1"/>
  <c r="J125" i="32" s="1"/>
  <c r="F125" i="32" s="1"/>
  <c r="H125" i="32" a="1"/>
  <c r="H125" i="32" s="1"/>
  <c r="D125" i="32" s="1"/>
  <c r="K124" i="32" a="1"/>
  <c r="K124" i="32" s="1"/>
  <c r="G124" i="32" s="1"/>
  <c r="I124" i="32" a="1"/>
  <c r="I124" i="32" s="1"/>
  <c r="E124" i="32" s="1"/>
  <c r="L123" i="32" a="1"/>
  <c r="L123" i="32" s="1"/>
  <c r="J123" i="32" a="1"/>
  <c r="J123" i="32" s="1"/>
  <c r="F123" i="32" s="1"/>
  <c r="H123" i="32" a="1"/>
  <c r="H123" i="32" s="1"/>
  <c r="D123" i="32" s="1"/>
  <c r="K122" i="32" a="1"/>
  <c r="K122" i="32" s="1"/>
  <c r="G122" i="32" s="1"/>
  <c r="I122" i="32" a="1"/>
  <c r="I122" i="32" s="1"/>
  <c r="E122" i="32" s="1"/>
  <c r="L121" i="32" a="1"/>
  <c r="L121" i="32" s="1"/>
  <c r="J121" i="32" a="1"/>
  <c r="J121" i="32" s="1"/>
  <c r="F121" i="32" s="1"/>
  <c r="H121" i="32" a="1"/>
  <c r="H121" i="32" s="1"/>
  <c r="D121" i="32" s="1"/>
  <c r="K120" i="32" a="1"/>
  <c r="K120" i="32" s="1"/>
  <c r="G120" i="32" s="1"/>
  <c r="I120" i="32" a="1"/>
  <c r="I120" i="32" s="1"/>
  <c r="E120" i="32" s="1"/>
  <c r="L119" i="32" a="1"/>
  <c r="L119" i="32" s="1"/>
  <c r="J119" i="32" a="1"/>
  <c r="J119" i="32" s="1"/>
  <c r="F119" i="32" s="1"/>
  <c r="H119" i="32" a="1"/>
  <c r="H119" i="32" s="1"/>
  <c r="D119" i="32" s="1"/>
  <c r="K118" i="32" a="1"/>
  <c r="K118" i="32" s="1"/>
  <c r="G118" i="32" s="1"/>
  <c r="I118" i="32" a="1"/>
  <c r="I118" i="32" s="1"/>
  <c r="E118" i="32" s="1"/>
  <c r="L117" i="32" a="1"/>
  <c r="L117" i="32" s="1"/>
  <c r="J117" i="32" a="1"/>
  <c r="J117" i="32" s="1"/>
  <c r="F117" i="32" s="1"/>
  <c r="H117" i="32" a="1"/>
  <c r="H117" i="32" s="1"/>
  <c r="D117" i="32" s="1"/>
  <c r="K116" i="32" a="1"/>
  <c r="K116" i="32" s="1"/>
  <c r="G116" i="32" s="1"/>
  <c r="I116" i="32" a="1"/>
  <c r="I116" i="32" s="1"/>
  <c r="E116" i="32" s="1"/>
  <c r="L115" i="32" a="1"/>
  <c r="L115" i="32" s="1"/>
  <c r="J115" i="32" a="1"/>
  <c r="J115" i="32" s="1"/>
  <c r="F115" i="32" s="1"/>
  <c r="H115" i="32" a="1"/>
  <c r="H115" i="32" s="1"/>
  <c r="D115" i="32" s="1"/>
  <c r="K114" i="32" a="1"/>
  <c r="K114" i="32" s="1"/>
  <c r="G114" i="32" s="1"/>
  <c r="I114" i="32" a="1"/>
  <c r="I114" i="32" s="1"/>
  <c r="E114" i="32" s="1"/>
  <c r="L113" i="32" a="1"/>
  <c r="L113" i="32" s="1"/>
  <c r="J113" i="32" a="1"/>
  <c r="J113" i="32" s="1"/>
  <c r="F113" i="32" s="1"/>
  <c r="H113" i="32" a="1"/>
  <c r="H113" i="32" s="1"/>
  <c r="D113" i="32" s="1"/>
  <c r="K112" i="32" a="1"/>
  <c r="K112" i="32" s="1"/>
  <c r="G112" i="32" s="1"/>
  <c r="I112" i="32" a="1"/>
  <c r="I112" i="32" s="1"/>
  <c r="E112" i="32" s="1"/>
  <c r="L111" i="32" a="1"/>
  <c r="L111" i="32" s="1"/>
  <c r="J111" i="32" a="1"/>
  <c r="J111" i="32" s="1"/>
  <c r="F111" i="32" s="1"/>
  <c r="H111" i="32" a="1"/>
  <c r="H111" i="32" s="1"/>
  <c r="D111" i="32" s="1"/>
  <c r="K110" i="32" a="1"/>
  <c r="K110" i="32" s="1"/>
  <c r="G110" i="32" s="1"/>
  <c r="I110" i="32" a="1"/>
  <c r="I110" i="32" s="1"/>
  <c r="E110" i="32" s="1"/>
  <c r="L109" i="32" a="1"/>
  <c r="L109" i="32" s="1"/>
  <c r="H199" i="32" a="1"/>
  <c r="H199" i="32" s="1"/>
  <c r="D199" i="32" s="1"/>
  <c r="I198" i="32" a="1"/>
  <c r="I198" i="32" s="1"/>
  <c r="E198" i="32" s="1"/>
  <c r="J197" i="32" a="1"/>
  <c r="J197" i="32" s="1"/>
  <c r="F197" i="32" s="1"/>
  <c r="K196" i="32" a="1"/>
  <c r="K196" i="32" s="1"/>
  <c r="G196" i="32" s="1"/>
  <c r="L195" i="32" a="1"/>
  <c r="L195" i="32" s="1"/>
  <c r="H195" i="32" a="1"/>
  <c r="H195" i="32" s="1"/>
  <c r="D195" i="32" s="1"/>
  <c r="I194" i="32" a="1"/>
  <c r="I194" i="32" s="1"/>
  <c r="E194" i="32" s="1"/>
  <c r="J193" i="32" a="1"/>
  <c r="J193" i="32" s="1"/>
  <c r="F193" i="32" s="1"/>
  <c r="K192" i="32" a="1"/>
  <c r="K192" i="32" s="1"/>
  <c r="G192" i="32" s="1"/>
  <c r="L191" i="32" a="1"/>
  <c r="L191" i="32" s="1"/>
  <c r="H191" i="32" a="1"/>
  <c r="H191" i="32" s="1"/>
  <c r="D191" i="32" s="1"/>
  <c r="I190" i="32" a="1"/>
  <c r="I190" i="32" s="1"/>
  <c r="E190" i="32" s="1"/>
  <c r="J189" i="32" a="1"/>
  <c r="J189" i="32" s="1"/>
  <c r="F189" i="32" s="1"/>
  <c r="K188" i="32" a="1"/>
  <c r="K188" i="32" s="1"/>
  <c r="G188" i="32" s="1"/>
  <c r="L187" i="32" a="1"/>
  <c r="L187" i="32" s="1"/>
  <c r="H187" i="32" a="1"/>
  <c r="H187" i="32" s="1"/>
  <c r="D187" i="32" s="1"/>
  <c r="I186" i="32" a="1"/>
  <c r="I186" i="32" s="1"/>
  <c r="E186" i="32" s="1"/>
  <c r="J185" i="32" a="1"/>
  <c r="J185" i="32" s="1"/>
  <c r="F185" i="32" s="1"/>
  <c r="K184" i="32" a="1"/>
  <c r="K184" i="32" s="1"/>
  <c r="G184" i="32" s="1"/>
  <c r="L183" i="32" a="1"/>
  <c r="L183" i="32" s="1"/>
  <c r="H183" i="32" a="1"/>
  <c r="H183" i="32" s="1"/>
  <c r="D183" i="32" s="1"/>
  <c r="I182" i="32" a="1"/>
  <c r="I182" i="32" s="1"/>
  <c r="E182" i="32" s="1"/>
  <c r="J181" i="32" a="1"/>
  <c r="J181" i="32" s="1"/>
  <c r="F181" i="32" s="1"/>
  <c r="K180" i="32" a="1"/>
  <c r="K180" i="32" s="1"/>
  <c r="G180" i="32" s="1"/>
  <c r="L179" i="32" a="1"/>
  <c r="L179" i="32" s="1"/>
  <c r="H179" i="32" a="1"/>
  <c r="H179" i="32" s="1"/>
  <c r="D179" i="32" s="1"/>
  <c r="I178" i="32" a="1"/>
  <c r="I178" i="32" s="1"/>
  <c r="E178" i="32" s="1"/>
  <c r="J177" i="32" a="1"/>
  <c r="J177" i="32" s="1"/>
  <c r="F177" i="32" s="1"/>
  <c r="K176" i="32" a="1"/>
  <c r="K176" i="32" s="1"/>
  <c r="G176" i="32" s="1"/>
  <c r="L175" i="32" a="1"/>
  <c r="L175" i="32" s="1"/>
  <c r="H175" i="32" a="1"/>
  <c r="H175" i="32" s="1"/>
  <c r="D175" i="32" s="1"/>
  <c r="I174" i="32" a="1"/>
  <c r="I174" i="32" s="1"/>
  <c r="E174" i="32" s="1"/>
  <c r="J173" i="32" a="1"/>
  <c r="J173" i="32" s="1"/>
  <c r="F173" i="32" s="1"/>
  <c r="K172" i="32" a="1"/>
  <c r="K172" i="32" s="1"/>
  <c r="G172" i="32" s="1"/>
  <c r="L171" i="32" a="1"/>
  <c r="L171" i="32" s="1"/>
  <c r="H171" i="32" a="1"/>
  <c r="H171" i="32" s="1"/>
  <c r="D171" i="32" s="1"/>
  <c r="I170" i="32" a="1"/>
  <c r="I170" i="32" s="1"/>
  <c r="E170" i="32" s="1"/>
  <c r="J169" i="32" a="1"/>
  <c r="J169" i="32" s="1"/>
  <c r="F169" i="32" s="1"/>
  <c r="K168" i="32" a="1"/>
  <c r="K168" i="32" s="1"/>
  <c r="G168" i="32" s="1"/>
  <c r="L167" i="32" a="1"/>
  <c r="L167" i="32" s="1"/>
  <c r="H167" i="32" a="1"/>
  <c r="H167" i="32" s="1"/>
  <c r="D167" i="32" s="1"/>
  <c r="I166" i="32" a="1"/>
  <c r="I166" i="32" s="1"/>
  <c r="E166" i="32" s="1"/>
  <c r="J165" i="32" a="1"/>
  <c r="J165" i="32" s="1"/>
  <c r="F165" i="32" s="1"/>
  <c r="K164" i="32" a="1"/>
  <c r="K164" i="32" s="1"/>
  <c r="G164" i="32" s="1"/>
  <c r="L198" i="32" a="1"/>
  <c r="L198" i="32" s="1"/>
  <c r="H198" i="32" a="1"/>
  <c r="H198" i="32" s="1"/>
  <c r="D198" i="32" s="1"/>
  <c r="I197" i="32" a="1"/>
  <c r="I197" i="32" s="1"/>
  <c r="E197" i="32" s="1"/>
  <c r="J196" i="32" a="1"/>
  <c r="J196" i="32" s="1"/>
  <c r="F196" i="32" s="1"/>
  <c r="K195" i="32" a="1"/>
  <c r="K195" i="32" s="1"/>
  <c r="G195" i="32" s="1"/>
  <c r="L194" i="32" a="1"/>
  <c r="L194" i="32" s="1"/>
  <c r="H194" i="32" a="1"/>
  <c r="H194" i="32" s="1"/>
  <c r="D194" i="32" s="1"/>
  <c r="I193" i="32" a="1"/>
  <c r="I193" i="32" s="1"/>
  <c r="E193" i="32" s="1"/>
  <c r="J192" i="32" a="1"/>
  <c r="J192" i="32" s="1"/>
  <c r="F192" i="32" s="1"/>
  <c r="K191" i="32" a="1"/>
  <c r="K191" i="32" s="1"/>
  <c r="G191" i="32" s="1"/>
  <c r="L190" i="32" a="1"/>
  <c r="L190" i="32" s="1"/>
  <c r="H190" i="32" a="1"/>
  <c r="H190" i="32" s="1"/>
  <c r="D190" i="32" s="1"/>
  <c r="I189" i="32" a="1"/>
  <c r="I189" i="32" s="1"/>
  <c r="E189" i="32" s="1"/>
  <c r="J188" i="32" a="1"/>
  <c r="J188" i="32" s="1"/>
  <c r="F188" i="32" s="1"/>
  <c r="K187" i="32" a="1"/>
  <c r="K187" i="32" s="1"/>
  <c r="G187" i="32" s="1"/>
  <c r="L186" i="32" a="1"/>
  <c r="L186" i="32" s="1"/>
  <c r="H186" i="32" a="1"/>
  <c r="H186" i="32" s="1"/>
  <c r="D186" i="32" s="1"/>
  <c r="I185" i="32" a="1"/>
  <c r="I185" i="32" s="1"/>
  <c r="E185" i="32" s="1"/>
  <c r="J184" i="32" a="1"/>
  <c r="J184" i="32" s="1"/>
  <c r="F184" i="32" s="1"/>
  <c r="K183" i="32" a="1"/>
  <c r="K183" i="32" s="1"/>
  <c r="G183" i="32" s="1"/>
  <c r="L182" i="32" a="1"/>
  <c r="L182" i="32" s="1"/>
  <c r="H182" i="32" a="1"/>
  <c r="H182" i="32" s="1"/>
  <c r="D182" i="32" s="1"/>
  <c r="I181" i="32" a="1"/>
  <c r="I181" i="32" s="1"/>
  <c r="E181" i="32" s="1"/>
  <c r="J180" i="32" a="1"/>
  <c r="J180" i="32" s="1"/>
  <c r="F180" i="32" s="1"/>
  <c r="K179" i="32" a="1"/>
  <c r="K179" i="32" s="1"/>
  <c r="G179" i="32" s="1"/>
  <c r="L178" i="32" a="1"/>
  <c r="L178" i="32" s="1"/>
  <c r="H178" i="32" a="1"/>
  <c r="H178" i="32" s="1"/>
  <c r="D178" i="32" s="1"/>
  <c r="I177" i="32" a="1"/>
  <c r="I177" i="32" s="1"/>
  <c r="E177" i="32" s="1"/>
  <c r="J176" i="32" a="1"/>
  <c r="J176" i="32" s="1"/>
  <c r="F176" i="32" s="1"/>
  <c r="K175" i="32" a="1"/>
  <c r="K175" i="32" s="1"/>
  <c r="G175" i="32" s="1"/>
  <c r="L174" i="32" a="1"/>
  <c r="L174" i="32" s="1"/>
  <c r="H174" i="32" a="1"/>
  <c r="H174" i="32" s="1"/>
  <c r="D174" i="32" s="1"/>
  <c r="I173" i="32" a="1"/>
  <c r="I173" i="32" s="1"/>
  <c r="E173" i="32" s="1"/>
  <c r="J172" i="32" a="1"/>
  <c r="J172" i="32" s="1"/>
  <c r="F172" i="32" s="1"/>
  <c r="K171" i="32" a="1"/>
  <c r="K171" i="32" s="1"/>
  <c r="G171" i="32" s="1"/>
  <c r="L170" i="32" a="1"/>
  <c r="L170" i="32" s="1"/>
  <c r="H170" i="32" a="1"/>
  <c r="H170" i="32" s="1"/>
  <c r="D170" i="32" s="1"/>
  <c r="I169" i="32" a="1"/>
  <c r="I169" i="32" s="1"/>
  <c r="E169" i="32" s="1"/>
  <c r="J168" i="32" a="1"/>
  <c r="J168" i="32" s="1"/>
  <c r="F168" i="32" s="1"/>
  <c r="K167" i="32" a="1"/>
  <c r="K167" i="32" s="1"/>
  <c r="G167" i="32" s="1"/>
  <c r="L166" i="32" a="1"/>
  <c r="L166" i="32" s="1"/>
  <c r="H166" i="32" a="1"/>
  <c r="H166" i="32" s="1"/>
  <c r="D166" i="32" s="1"/>
  <c r="I165" i="32" a="1"/>
  <c r="I165" i="32" s="1"/>
  <c r="E165" i="32" s="1"/>
  <c r="J164" i="32" a="1"/>
  <c r="J164" i="32" s="1"/>
  <c r="F164" i="32" s="1"/>
  <c r="H164" i="32" a="1"/>
  <c r="H164" i="32" s="1"/>
  <c r="D164" i="32" s="1"/>
  <c r="K163" i="32" a="1"/>
  <c r="K163" i="32" s="1"/>
  <c r="G163" i="32" s="1"/>
  <c r="I163" i="32" a="1"/>
  <c r="I163" i="32" s="1"/>
  <c r="E163" i="32" s="1"/>
  <c r="L162" i="32" a="1"/>
  <c r="L162" i="32" s="1"/>
  <c r="J162" i="32" a="1"/>
  <c r="J162" i="32" s="1"/>
  <c r="F162" i="32" s="1"/>
  <c r="H162" i="32" a="1"/>
  <c r="H162" i="32" s="1"/>
  <c r="D162" i="32" s="1"/>
  <c r="K161" i="32" a="1"/>
  <c r="K161" i="32" s="1"/>
  <c r="G161" i="32" s="1"/>
  <c r="I161" i="32" a="1"/>
  <c r="I161" i="32" s="1"/>
  <c r="E161" i="32" s="1"/>
  <c r="L160" i="32" a="1"/>
  <c r="L160" i="32" s="1"/>
  <c r="J160" i="32" a="1"/>
  <c r="J160" i="32" s="1"/>
  <c r="F160" i="32" s="1"/>
  <c r="H160" i="32" a="1"/>
  <c r="H160" i="32" s="1"/>
  <c r="D160" i="32" s="1"/>
  <c r="K159" i="32" a="1"/>
  <c r="K159" i="32" s="1"/>
  <c r="G159" i="32" s="1"/>
  <c r="I159" i="32" a="1"/>
  <c r="I159" i="32" s="1"/>
  <c r="E159" i="32" s="1"/>
  <c r="L158" i="32" a="1"/>
  <c r="L158" i="32" s="1"/>
  <c r="J158" i="32" a="1"/>
  <c r="J158" i="32" s="1"/>
  <c r="F158" i="32" s="1"/>
  <c r="H158" i="32" a="1"/>
  <c r="H158" i="32" s="1"/>
  <c r="D158" i="32" s="1"/>
  <c r="K157" i="32" a="1"/>
  <c r="K157" i="32" s="1"/>
  <c r="G157" i="32" s="1"/>
  <c r="I157" i="32" a="1"/>
  <c r="I157" i="32" s="1"/>
  <c r="E157" i="32" s="1"/>
  <c r="L156" i="32" a="1"/>
  <c r="L156" i="32" s="1"/>
  <c r="J156" i="32" a="1"/>
  <c r="J156" i="32" s="1"/>
  <c r="F156" i="32" s="1"/>
  <c r="H156" i="32" a="1"/>
  <c r="H156" i="32" s="1"/>
  <c r="D156" i="32" s="1"/>
  <c r="K155" i="32" a="1"/>
  <c r="K155" i="32" s="1"/>
  <c r="G155" i="32" s="1"/>
  <c r="I155" i="32" a="1"/>
  <c r="I155" i="32" s="1"/>
  <c r="E155" i="32" s="1"/>
  <c r="L154" i="32" a="1"/>
  <c r="L154" i="32" s="1"/>
  <c r="J154" i="32" a="1"/>
  <c r="J154" i="32" s="1"/>
  <c r="F154" i="32" s="1"/>
  <c r="H154" i="32" a="1"/>
  <c r="H154" i="32" s="1"/>
  <c r="D154" i="32" s="1"/>
  <c r="K153" i="32" a="1"/>
  <c r="K153" i="32" s="1"/>
  <c r="G153" i="32" s="1"/>
  <c r="I153" i="32" a="1"/>
  <c r="I153" i="32" s="1"/>
  <c r="E153" i="32" s="1"/>
  <c r="L152" i="32" a="1"/>
  <c r="L152" i="32" s="1"/>
  <c r="J152" i="32" a="1"/>
  <c r="J152" i="32" s="1"/>
  <c r="F152" i="32" s="1"/>
  <c r="H152" i="32" a="1"/>
  <c r="H152" i="32" s="1"/>
  <c r="D152" i="32" s="1"/>
  <c r="K151" i="32" a="1"/>
  <c r="K151" i="32" s="1"/>
  <c r="G151" i="32" s="1"/>
  <c r="I151" i="32" a="1"/>
  <c r="I151" i="32" s="1"/>
  <c r="E151" i="32" s="1"/>
  <c r="L150" i="32" a="1"/>
  <c r="L150" i="32" s="1"/>
  <c r="J150" i="32" a="1"/>
  <c r="J150" i="32" s="1"/>
  <c r="F150" i="32" s="1"/>
  <c r="H150" i="32" a="1"/>
  <c r="H150" i="32" s="1"/>
  <c r="D150" i="32" s="1"/>
  <c r="K149" i="32" a="1"/>
  <c r="K149" i="32" s="1"/>
  <c r="G149" i="32" s="1"/>
  <c r="I149" i="32" a="1"/>
  <c r="I149" i="32" s="1"/>
  <c r="E149" i="32" s="1"/>
  <c r="L148" i="32" a="1"/>
  <c r="L148" i="32" s="1"/>
  <c r="J148" i="32" a="1"/>
  <c r="J148" i="32" s="1"/>
  <c r="F148" i="32" s="1"/>
  <c r="H148" i="32" a="1"/>
  <c r="H148" i="32" s="1"/>
  <c r="D148" i="32" s="1"/>
  <c r="K147" i="32" a="1"/>
  <c r="K147" i="32" s="1"/>
  <c r="G147" i="32" s="1"/>
  <c r="I147" i="32" a="1"/>
  <c r="I147" i="32" s="1"/>
  <c r="E147" i="32" s="1"/>
  <c r="L146" i="32" a="1"/>
  <c r="L146" i="32" s="1"/>
  <c r="J146" i="32" a="1"/>
  <c r="J146" i="32" s="1"/>
  <c r="F146" i="32" s="1"/>
  <c r="H146" i="32" a="1"/>
  <c r="H146" i="32" s="1"/>
  <c r="D146" i="32" s="1"/>
  <c r="K145" i="32" a="1"/>
  <c r="K145" i="32" s="1"/>
  <c r="G145" i="32" s="1"/>
  <c r="I145" i="32" a="1"/>
  <c r="I145" i="32" s="1"/>
  <c r="E145" i="32" s="1"/>
  <c r="L144" i="32" a="1"/>
  <c r="L144" i="32" s="1"/>
  <c r="J144" i="32" a="1"/>
  <c r="J144" i="32" s="1"/>
  <c r="F144" i="32" s="1"/>
  <c r="H144" i="32" a="1"/>
  <c r="H144" i="32" s="1"/>
  <c r="D144" i="32" s="1"/>
  <c r="K143" i="32" a="1"/>
  <c r="K143" i="32" s="1"/>
  <c r="G143" i="32" s="1"/>
  <c r="I143" i="32" a="1"/>
  <c r="I143" i="32" s="1"/>
  <c r="E143" i="32" s="1"/>
  <c r="L142" i="32" a="1"/>
  <c r="L142" i="32" s="1"/>
  <c r="J142" i="32" a="1"/>
  <c r="J142" i="32" s="1"/>
  <c r="F142" i="32" s="1"/>
  <c r="H142" i="32" a="1"/>
  <c r="H142" i="32" s="1"/>
  <c r="D142" i="32" s="1"/>
  <c r="K141" i="32" a="1"/>
  <c r="K141" i="32" s="1"/>
  <c r="G141" i="32" s="1"/>
  <c r="I141" i="32" a="1"/>
  <c r="I141" i="32" s="1"/>
  <c r="E141" i="32" s="1"/>
  <c r="L140" i="32" a="1"/>
  <c r="L140" i="32" s="1"/>
  <c r="J140" i="32" a="1"/>
  <c r="J140" i="32" s="1"/>
  <c r="F140" i="32" s="1"/>
  <c r="H140" i="32" a="1"/>
  <c r="H140" i="32" s="1"/>
  <c r="D140" i="32" s="1"/>
  <c r="K139" i="32" a="1"/>
  <c r="K139" i="32" s="1"/>
  <c r="G139" i="32" s="1"/>
  <c r="I139" i="32" a="1"/>
  <c r="I139" i="32" s="1"/>
  <c r="E139" i="32" s="1"/>
  <c r="L138" i="32" a="1"/>
  <c r="L138" i="32" s="1"/>
  <c r="J138" i="32" a="1"/>
  <c r="J138" i="32" s="1"/>
  <c r="F138" i="32" s="1"/>
  <c r="H138" i="32" a="1"/>
  <c r="H138" i="32" s="1"/>
  <c r="D138" i="32" s="1"/>
  <c r="K137" i="32" a="1"/>
  <c r="K137" i="32" s="1"/>
  <c r="G137" i="32" s="1"/>
  <c r="I137" i="32" a="1"/>
  <c r="I137" i="32" s="1"/>
  <c r="E137" i="32" s="1"/>
  <c r="L136" i="32" a="1"/>
  <c r="L136" i="32" s="1"/>
  <c r="J136" i="32" a="1"/>
  <c r="J136" i="32" s="1"/>
  <c r="F136" i="32" s="1"/>
  <c r="H136" i="32" a="1"/>
  <c r="H136" i="32" s="1"/>
  <c r="D136" i="32" s="1"/>
  <c r="K135" i="32" a="1"/>
  <c r="K135" i="32" s="1"/>
  <c r="G135" i="32" s="1"/>
  <c r="I135" i="32" a="1"/>
  <c r="I135" i="32" s="1"/>
  <c r="E135" i="32" s="1"/>
  <c r="L134" i="32" a="1"/>
  <c r="L134" i="32" s="1"/>
  <c r="J134" i="32" a="1"/>
  <c r="J134" i="32" s="1"/>
  <c r="F134" i="32" s="1"/>
  <c r="H134" i="32" a="1"/>
  <c r="H134" i="32" s="1"/>
  <c r="D134" i="32" s="1"/>
  <c r="K133" i="32" a="1"/>
  <c r="K133" i="32" s="1"/>
  <c r="G133" i="32" s="1"/>
  <c r="I133" i="32" a="1"/>
  <c r="I133" i="32" s="1"/>
  <c r="E133" i="32" s="1"/>
  <c r="L132" i="32" a="1"/>
  <c r="L132" i="32" s="1"/>
  <c r="J132" i="32" a="1"/>
  <c r="J132" i="32" s="1"/>
  <c r="F132" i="32" s="1"/>
  <c r="H132" i="32" a="1"/>
  <c r="H132" i="32" s="1"/>
  <c r="D132" i="32" s="1"/>
  <c r="K131" i="32" a="1"/>
  <c r="K131" i="32" s="1"/>
  <c r="G131" i="32" s="1"/>
  <c r="I131" i="32" a="1"/>
  <c r="I131" i="32" s="1"/>
  <c r="E131" i="32" s="1"/>
  <c r="L130" i="32" a="1"/>
  <c r="L130" i="32" s="1"/>
  <c r="J130" i="32" a="1"/>
  <c r="J130" i="32" s="1"/>
  <c r="F130" i="32" s="1"/>
  <c r="H130" i="32" a="1"/>
  <c r="H130" i="32" s="1"/>
  <c r="D130" i="32" s="1"/>
  <c r="K129" i="32" a="1"/>
  <c r="K129" i="32" s="1"/>
  <c r="G129" i="32" s="1"/>
  <c r="I129" i="32" a="1"/>
  <c r="I129" i="32" s="1"/>
  <c r="E129" i="32" s="1"/>
  <c r="L128" i="32" a="1"/>
  <c r="L128" i="32" s="1"/>
  <c r="J128" i="32" a="1"/>
  <c r="J128" i="32" s="1"/>
  <c r="F128" i="32" s="1"/>
  <c r="H128" i="32" a="1"/>
  <c r="H128" i="32" s="1"/>
  <c r="D128" i="32" s="1"/>
  <c r="K127" i="32" a="1"/>
  <c r="K127" i="32" s="1"/>
  <c r="G127" i="32" s="1"/>
  <c r="I127" i="32" a="1"/>
  <c r="I127" i="32" s="1"/>
  <c r="E127" i="32" s="1"/>
  <c r="L126" i="32" a="1"/>
  <c r="L126" i="32" s="1"/>
  <c r="J126" i="32" a="1"/>
  <c r="J126" i="32" s="1"/>
  <c r="F126" i="32" s="1"/>
  <c r="H126" i="32" a="1"/>
  <c r="H126" i="32" s="1"/>
  <c r="D126" i="32" s="1"/>
  <c r="K125" i="32" a="1"/>
  <c r="K125" i="32" s="1"/>
  <c r="G125" i="32" s="1"/>
  <c r="I125" i="32" a="1"/>
  <c r="I125" i="32" s="1"/>
  <c r="E125" i="32" s="1"/>
  <c r="L124" i="32" a="1"/>
  <c r="L124" i="32" s="1"/>
  <c r="J124" i="32" a="1"/>
  <c r="J124" i="32" s="1"/>
  <c r="F124" i="32" s="1"/>
  <c r="H124" i="32" a="1"/>
  <c r="H124" i="32" s="1"/>
  <c r="D124" i="32" s="1"/>
  <c r="K123" i="32" a="1"/>
  <c r="K123" i="32" s="1"/>
  <c r="G123" i="32" s="1"/>
  <c r="I123" i="32" a="1"/>
  <c r="I123" i="32" s="1"/>
  <c r="E123" i="32" s="1"/>
  <c r="L122" i="32" a="1"/>
  <c r="L122" i="32" s="1"/>
  <c r="J122" i="32" a="1"/>
  <c r="J122" i="32" s="1"/>
  <c r="F122" i="32" s="1"/>
  <c r="H122" i="32" a="1"/>
  <c r="H122" i="32" s="1"/>
  <c r="D122" i="32" s="1"/>
  <c r="K121" i="32" a="1"/>
  <c r="K121" i="32" s="1"/>
  <c r="G121" i="32" s="1"/>
  <c r="I121" i="32" a="1"/>
  <c r="I121" i="32" s="1"/>
  <c r="E121" i="32" s="1"/>
  <c r="L120" i="32" a="1"/>
  <c r="L120" i="32" s="1"/>
  <c r="J120" i="32" a="1"/>
  <c r="J120" i="32" s="1"/>
  <c r="F120" i="32" s="1"/>
  <c r="H120" i="32" a="1"/>
  <c r="H120" i="32" s="1"/>
  <c r="D120" i="32" s="1"/>
  <c r="K119" i="32" a="1"/>
  <c r="K119" i="32" s="1"/>
  <c r="G119" i="32" s="1"/>
  <c r="I119" i="32" a="1"/>
  <c r="I119" i="32" s="1"/>
  <c r="E119" i="32" s="1"/>
  <c r="L118" i="32" a="1"/>
  <c r="L118" i="32" s="1"/>
  <c r="J118" i="32" a="1"/>
  <c r="J118" i="32" s="1"/>
  <c r="F118" i="32" s="1"/>
  <c r="H118" i="32" a="1"/>
  <c r="H118" i="32" s="1"/>
  <c r="D118" i="32" s="1"/>
  <c r="K117" i="32" a="1"/>
  <c r="K117" i="32" s="1"/>
  <c r="G117" i="32" s="1"/>
  <c r="I117" i="32" a="1"/>
  <c r="I117" i="32" s="1"/>
  <c r="E117" i="32" s="1"/>
  <c r="L116" i="32" a="1"/>
  <c r="L116" i="32" s="1"/>
  <c r="J116" i="32" a="1"/>
  <c r="J116" i="32" s="1"/>
  <c r="F116" i="32" s="1"/>
  <c r="H116" i="32" a="1"/>
  <c r="H116" i="32" s="1"/>
  <c r="D116" i="32" s="1"/>
  <c r="K115" i="32" a="1"/>
  <c r="K115" i="32" s="1"/>
  <c r="G115" i="32" s="1"/>
  <c r="I115" i="32" a="1"/>
  <c r="I115" i="32" s="1"/>
  <c r="E115" i="32" s="1"/>
  <c r="L114" i="32" a="1"/>
  <c r="L114" i="32" s="1"/>
  <c r="J114" i="32" a="1"/>
  <c r="J114" i="32" s="1"/>
  <c r="F114" i="32" s="1"/>
  <c r="H114" i="32" a="1"/>
  <c r="H114" i="32" s="1"/>
  <c r="D114" i="32" s="1"/>
  <c r="I113" i="32" a="1"/>
  <c r="I113" i="32" s="1"/>
  <c r="E113" i="32" s="1"/>
  <c r="K111" i="32" a="1"/>
  <c r="K111" i="32" s="1"/>
  <c r="G111" i="32" s="1"/>
  <c r="H110" i="32" a="1"/>
  <c r="H110" i="32" s="1"/>
  <c r="D110" i="32" s="1"/>
  <c r="H109" i="32" a="1"/>
  <c r="H109" i="32" s="1"/>
  <c r="D109" i="32" s="1"/>
  <c r="I108" i="32" a="1"/>
  <c r="I108" i="32" s="1"/>
  <c r="E108" i="32" s="1"/>
  <c r="J107" i="32" a="1"/>
  <c r="J107" i="32" s="1"/>
  <c r="F107" i="32" s="1"/>
  <c r="K106" i="32" a="1"/>
  <c r="K106" i="32" s="1"/>
  <c r="G106" i="32" s="1"/>
  <c r="L105" i="32" a="1"/>
  <c r="L105" i="32" s="1"/>
  <c r="H105" i="32" a="1"/>
  <c r="H105" i="32" s="1"/>
  <c r="D105" i="32" s="1"/>
  <c r="I104" i="32" a="1"/>
  <c r="I104" i="32" s="1"/>
  <c r="E104" i="32" s="1"/>
  <c r="J103" i="32" a="1"/>
  <c r="J103" i="32" s="1"/>
  <c r="F103" i="32" s="1"/>
  <c r="K102" i="32" a="1"/>
  <c r="K102" i="32" s="1"/>
  <c r="G102" i="32" s="1"/>
  <c r="L101" i="32" a="1"/>
  <c r="L101" i="32" s="1"/>
  <c r="H101" i="32" a="1"/>
  <c r="H101" i="32" s="1"/>
  <c r="D101" i="32" s="1"/>
  <c r="I100" i="32" a="1"/>
  <c r="I100" i="32" s="1"/>
  <c r="E100" i="32" s="1"/>
  <c r="J99" i="32" a="1"/>
  <c r="J99" i="32" s="1"/>
  <c r="F99" i="32" s="1"/>
  <c r="K98" i="32" a="1"/>
  <c r="K98" i="32" s="1"/>
  <c r="G98" i="32" s="1"/>
  <c r="L97" i="32" a="1"/>
  <c r="L97" i="32" s="1"/>
  <c r="H97" i="32" a="1"/>
  <c r="H97" i="32" s="1"/>
  <c r="D97" i="32" s="1"/>
  <c r="I96" i="32" a="1"/>
  <c r="I96" i="32" s="1"/>
  <c r="E96" i="32" s="1"/>
  <c r="J95" i="32" a="1"/>
  <c r="J95" i="32" s="1"/>
  <c r="F95" i="32" s="1"/>
  <c r="K94" i="32" a="1"/>
  <c r="K94" i="32" s="1"/>
  <c r="G94" i="32" s="1"/>
  <c r="L93" i="32" a="1"/>
  <c r="L93" i="32" s="1"/>
  <c r="H93" i="32" a="1"/>
  <c r="H93" i="32" s="1"/>
  <c r="D93" i="32" s="1"/>
  <c r="I92" i="32" a="1"/>
  <c r="I92" i="32" s="1"/>
  <c r="E92" i="32" s="1"/>
  <c r="J91" i="32" a="1"/>
  <c r="J91" i="32" s="1"/>
  <c r="F91" i="32" s="1"/>
  <c r="K90" i="32" a="1"/>
  <c r="K90" i="32" s="1"/>
  <c r="G90" i="32" s="1"/>
  <c r="L89" i="32" a="1"/>
  <c r="L89" i="32" s="1"/>
  <c r="H89" i="32" a="1"/>
  <c r="H89" i="32" s="1"/>
  <c r="D89" i="32" s="1"/>
  <c r="I88" i="32" a="1"/>
  <c r="I88" i="32" s="1"/>
  <c r="E88" i="32" s="1"/>
  <c r="J87" i="32" a="1"/>
  <c r="J87" i="32" s="1"/>
  <c r="F87" i="32" s="1"/>
  <c r="K86" i="32" a="1"/>
  <c r="K86" i="32" s="1"/>
  <c r="G86" i="32" s="1"/>
  <c r="L85" i="32" a="1"/>
  <c r="L85" i="32" s="1"/>
  <c r="H85" i="32" a="1"/>
  <c r="H85" i="32" s="1"/>
  <c r="D85" i="32" s="1"/>
  <c r="I84" i="32" a="1"/>
  <c r="I84" i="32" s="1"/>
  <c r="E84" i="32" s="1"/>
  <c r="J83" i="32" a="1"/>
  <c r="J83" i="32" s="1"/>
  <c r="F83" i="32" s="1"/>
  <c r="K82" i="32" a="1"/>
  <c r="K82" i="32" s="1"/>
  <c r="G82" i="32" s="1"/>
  <c r="L81" i="32" a="1"/>
  <c r="L81" i="32" s="1"/>
  <c r="H81" i="32" a="1"/>
  <c r="H81" i="32" s="1"/>
  <c r="D81" i="32" s="1"/>
  <c r="I80" i="32" a="1"/>
  <c r="I80" i="32" s="1"/>
  <c r="E80" i="32" s="1"/>
  <c r="J79" i="32" a="1"/>
  <c r="J79" i="32" s="1"/>
  <c r="F79" i="32" s="1"/>
  <c r="K78" i="32" a="1"/>
  <c r="K78" i="32" s="1"/>
  <c r="G78" i="32" s="1"/>
  <c r="L77" i="32" a="1"/>
  <c r="L77" i="32" s="1"/>
  <c r="H77" i="32" a="1"/>
  <c r="H77" i="32" s="1"/>
  <c r="D77" i="32" s="1"/>
  <c r="I76" i="32" a="1"/>
  <c r="I76" i="32" s="1"/>
  <c r="E76" i="32" s="1"/>
  <c r="J75" i="32" a="1"/>
  <c r="J75" i="32" s="1"/>
  <c r="F75" i="32" s="1"/>
  <c r="K74" i="32" a="1"/>
  <c r="K74" i="32" s="1"/>
  <c r="G74" i="32" s="1"/>
  <c r="L73" i="32" a="1"/>
  <c r="L73" i="32" s="1"/>
  <c r="H73" i="32" a="1"/>
  <c r="H73" i="32" s="1"/>
  <c r="D73" i="32" s="1"/>
  <c r="I72" i="32" a="1"/>
  <c r="I72" i="32" s="1"/>
  <c r="E72" i="32" s="1"/>
  <c r="J71" i="32" a="1"/>
  <c r="J71" i="32" s="1"/>
  <c r="F71" i="32" s="1"/>
  <c r="K70" i="32" a="1"/>
  <c r="K70" i="32" s="1"/>
  <c r="G70" i="32" s="1"/>
  <c r="L69" i="32" a="1"/>
  <c r="L69" i="32" s="1"/>
  <c r="H69" i="32" a="1"/>
  <c r="H69" i="32" s="1"/>
  <c r="D69" i="32" s="1"/>
  <c r="I68" i="32" a="1"/>
  <c r="I68" i="32" s="1"/>
  <c r="E68" i="32" s="1"/>
  <c r="J67" i="32" a="1"/>
  <c r="J67" i="32" s="1"/>
  <c r="F67" i="32" s="1"/>
  <c r="K66" i="32" a="1"/>
  <c r="K66" i="32" s="1"/>
  <c r="G66" i="32" s="1"/>
  <c r="L65" i="32" a="1"/>
  <c r="L65" i="32" s="1"/>
  <c r="H65" i="32" a="1"/>
  <c r="H65" i="32" s="1"/>
  <c r="D65" i="32" s="1"/>
  <c r="I64" i="32" a="1"/>
  <c r="I64" i="32" s="1"/>
  <c r="E64" i="32" s="1"/>
  <c r="J63" i="32" a="1"/>
  <c r="J63" i="32" s="1"/>
  <c r="F63" i="32" s="1"/>
  <c r="K62" i="32" a="1"/>
  <c r="K62" i="32" s="1"/>
  <c r="G62" i="32" s="1"/>
  <c r="L61" i="32" a="1"/>
  <c r="L61" i="32" s="1"/>
  <c r="H61" i="32" a="1"/>
  <c r="H61" i="32" s="1"/>
  <c r="D61" i="32" s="1"/>
  <c r="I60" i="32" a="1"/>
  <c r="I60" i="32" s="1"/>
  <c r="E60" i="32" s="1"/>
  <c r="J59" i="32" a="1"/>
  <c r="J59" i="32" s="1"/>
  <c r="F59" i="32" s="1"/>
  <c r="K58" i="32" a="1"/>
  <c r="K58" i="32" s="1"/>
  <c r="G58" i="32" s="1"/>
  <c r="L57" i="32" a="1"/>
  <c r="L57" i="32" s="1"/>
  <c r="H57" i="32" a="1"/>
  <c r="H57" i="32" s="1"/>
  <c r="D57" i="32" s="1"/>
  <c r="I56" i="32" a="1"/>
  <c r="I56" i="32" s="1"/>
  <c r="E56" i="32" s="1"/>
  <c r="J55" i="32" a="1"/>
  <c r="J55" i="32" s="1"/>
  <c r="F55" i="32" s="1"/>
  <c r="K54" i="32" a="1"/>
  <c r="K54" i="32" s="1"/>
  <c r="G54" i="32" s="1"/>
  <c r="L53" i="32" a="1"/>
  <c r="L53" i="32" s="1"/>
  <c r="H53" i="32" a="1"/>
  <c r="H53" i="32" s="1"/>
  <c r="D53" i="32" s="1"/>
  <c r="I52" i="32" a="1"/>
  <c r="I52" i="32" s="1"/>
  <c r="E52" i="32" s="1"/>
  <c r="J51" i="32" a="1"/>
  <c r="J51" i="32" s="1"/>
  <c r="F51" i="32" s="1"/>
  <c r="K50" i="32" a="1"/>
  <c r="K50" i="32" s="1"/>
  <c r="G50" i="32" s="1"/>
  <c r="L49" i="32" a="1"/>
  <c r="L49" i="32" s="1"/>
  <c r="H49" i="32" a="1"/>
  <c r="H49" i="32" s="1"/>
  <c r="D49" i="32" s="1"/>
  <c r="I48" i="32" a="1"/>
  <c r="I48" i="32" s="1"/>
  <c r="E48" i="32" s="1"/>
  <c r="J47" i="32" a="1"/>
  <c r="J47" i="32" s="1"/>
  <c r="F47" i="32" s="1"/>
  <c r="K46" i="32" a="1"/>
  <c r="K46" i="32" s="1"/>
  <c r="G46" i="32" s="1"/>
  <c r="L45" i="32" a="1"/>
  <c r="L45" i="32" s="1"/>
  <c r="L112" i="32" a="1"/>
  <c r="L112" i="32" s="1"/>
  <c r="I111" i="32" a="1"/>
  <c r="I111" i="32" s="1"/>
  <c r="E111" i="32" s="1"/>
  <c r="K109" i="32" a="1"/>
  <c r="K109" i="32" s="1"/>
  <c r="G109" i="32" s="1"/>
  <c r="L108" i="32" a="1"/>
  <c r="L108" i="32" s="1"/>
  <c r="H108" i="32" a="1"/>
  <c r="H108" i="32" s="1"/>
  <c r="D108" i="32" s="1"/>
  <c r="I107" i="32" a="1"/>
  <c r="I107" i="32" s="1"/>
  <c r="E107" i="32" s="1"/>
  <c r="J106" i="32" a="1"/>
  <c r="J106" i="32" s="1"/>
  <c r="F106" i="32" s="1"/>
  <c r="K105" i="32" a="1"/>
  <c r="K105" i="32" s="1"/>
  <c r="G105" i="32" s="1"/>
  <c r="L104" i="32" a="1"/>
  <c r="L104" i="32" s="1"/>
  <c r="H104" i="32" a="1"/>
  <c r="H104" i="32" s="1"/>
  <c r="D104" i="32" s="1"/>
  <c r="I103" i="32" a="1"/>
  <c r="I103" i="32" s="1"/>
  <c r="E103" i="32" s="1"/>
  <c r="J102" i="32" a="1"/>
  <c r="J102" i="32" s="1"/>
  <c r="F102" i="32" s="1"/>
  <c r="K101" i="32" a="1"/>
  <c r="K101" i="32" s="1"/>
  <c r="G101" i="32" s="1"/>
  <c r="L100" i="32" a="1"/>
  <c r="L100" i="32" s="1"/>
  <c r="H100" i="32" a="1"/>
  <c r="H100" i="32" s="1"/>
  <c r="D100" i="32" s="1"/>
  <c r="I99" i="32" a="1"/>
  <c r="I99" i="32" s="1"/>
  <c r="E99" i="32" s="1"/>
  <c r="J98" i="32" a="1"/>
  <c r="J98" i="32" s="1"/>
  <c r="F98" i="32" s="1"/>
  <c r="K97" i="32" a="1"/>
  <c r="K97" i="32" s="1"/>
  <c r="G97" i="32" s="1"/>
  <c r="L96" i="32" a="1"/>
  <c r="L96" i="32" s="1"/>
  <c r="H96" i="32" a="1"/>
  <c r="H96" i="32" s="1"/>
  <c r="D96" i="32" s="1"/>
  <c r="I95" i="32" a="1"/>
  <c r="I95" i="32" s="1"/>
  <c r="E95" i="32" s="1"/>
  <c r="J94" i="32" a="1"/>
  <c r="J94" i="32" s="1"/>
  <c r="F94" i="32" s="1"/>
  <c r="K93" i="32" a="1"/>
  <c r="K93" i="32" s="1"/>
  <c r="G93" i="32" s="1"/>
  <c r="L92" i="32" a="1"/>
  <c r="L92" i="32" s="1"/>
  <c r="H92" i="32" a="1"/>
  <c r="H92" i="32" s="1"/>
  <c r="D92" i="32" s="1"/>
  <c r="I91" i="32" a="1"/>
  <c r="I91" i="32" s="1"/>
  <c r="E91" i="32" s="1"/>
  <c r="J90" i="32" a="1"/>
  <c r="J90" i="32" s="1"/>
  <c r="F90" i="32" s="1"/>
  <c r="K89" i="32" a="1"/>
  <c r="K89" i="32" s="1"/>
  <c r="G89" i="32" s="1"/>
  <c r="L88" i="32" a="1"/>
  <c r="L88" i="32" s="1"/>
  <c r="H88" i="32" a="1"/>
  <c r="H88" i="32" s="1"/>
  <c r="D88" i="32" s="1"/>
  <c r="I87" i="32" a="1"/>
  <c r="I87" i="32" s="1"/>
  <c r="E87" i="32" s="1"/>
  <c r="J86" i="32" a="1"/>
  <c r="J86" i="32" s="1"/>
  <c r="F86" i="32" s="1"/>
  <c r="K85" i="32" a="1"/>
  <c r="K85" i="32" s="1"/>
  <c r="G85" i="32" s="1"/>
  <c r="L84" i="32" a="1"/>
  <c r="L84" i="32" s="1"/>
  <c r="H84" i="32" a="1"/>
  <c r="H84" i="32" s="1"/>
  <c r="D84" i="32" s="1"/>
  <c r="I83" i="32" a="1"/>
  <c r="I83" i="32" s="1"/>
  <c r="E83" i="32" s="1"/>
  <c r="J82" i="32" a="1"/>
  <c r="J82" i="32" s="1"/>
  <c r="F82" i="32" s="1"/>
  <c r="K81" i="32" a="1"/>
  <c r="K81" i="32" s="1"/>
  <c r="G81" i="32" s="1"/>
  <c r="L80" i="32" a="1"/>
  <c r="L80" i="32" s="1"/>
  <c r="H80" i="32" a="1"/>
  <c r="H80" i="32" s="1"/>
  <c r="D80" i="32" s="1"/>
  <c r="I79" i="32" a="1"/>
  <c r="I79" i="32" s="1"/>
  <c r="E79" i="32" s="1"/>
  <c r="J78" i="32" a="1"/>
  <c r="J78" i="32" s="1"/>
  <c r="F78" i="32" s="1"/>
  <c r="K77" i="32" a="1"/>
  <c r="K77" i="32" s="1"/>
  <c r="G77" i="32" s="1"/>
  <c r="L76" i="32" a="1"/>
  <c r="L76" i="32" s="1"/>
  <c r="H76" i="32" a="1"/>
  <c r="H76" i="32" s="1"/>
  <c r="D76" i="32" s="1"/>
  <c r="I75" i="32" a="1"/>
  <c r="I75" i="32" s="1"/>
  <c r="E75" i="32" s="1"/>
  <c r="J74" i="32" a="1"/>
  <c r="J74" i="32" s="1"/>
  <c r="F74" i="32" s="1"/>
  <c r="K73" i="32" a="1"/>
  <c r="K73" i="32" s="1"/>
  <c r="G73" i="32" s="1"/>
  <c r="L72" i="32" a="1"/>
  <c r="L72" i="32" s="1"/>
  <c r="H72" i="32" a="1"/>
  <c r="H72" i="32" s="1"/>
  <c r="D72" i="32" s="1"/>
  <c r="I71" i="32" a="1"/>
  <c r="I71" i="32" s="1"/>
  <c r="E71" i="32" s="1"/>
  <c r="J70" i="32" a="1"/>
  <c r="J70" i="32" s="1"/>
  <c r="F70" i="32" s="1"/>
  <c r="K69" i="32" a="1"/>
  <c r="K69" i="32" s="1"/>
  <c r="G69" i="32" s="1"/>
  <c r="L68" i="32" a="1"/>
  <c r="L68" i="32" s="1"/>
  <c r="H68" i="32" a="1"/>
  <c r="H68" i="32" s="1"/>
  <c r="D68" i="32" s="1"/>
  <c r="I67" i="32" a="1"/>
  <c r="I67" i="32" s="1"/>
  <c r="E67" i="32" s="1"/>
  <c r="J66" i="32" a="1"/>
  <c r="J66" i="32" s="1"/>
  <c r="F66" i="32" s="1"/>
  <c r="K65" i="32" a="1"/>
  <c r="K65" i="32" s="1"/>
  <c r="G65" i="32" s="1"/>
  <c r="L64" i="32" a="1"/>
  <c r="L64" i="32" s="1"/>
  <c r="H64" i="32" a="1"/>
  <c r="H64" i="32" s="1"/>
  <c r="D64" i="32" s="1"/>
  <c r="I63" i="32" a="1"/>
  <c r="I63" i="32" s="1"/>
  <c r="E63" i="32" s="1"/>
  <c r="J62" i="32" a="1"/>
  <c r="J62" i="32" s="1"/>
  <c r="F62" i="32" s="1"/>
  <c r="K61" i="32" a="1"/>
  <c r="K61" i="32" s="1"/>
  <c r="G61" i="32" s="1"/>
  <c r="L60" i="32" a="1"/>
  <c r="L60" i="32" s="1"/>
  <c r="H60" i="32" a="1"/>
  <c r="H60" i="32" s="1"/>
  <c r="D60" i="32" s="1"/>
  <c r="I59" i="32" a="1"/>
  <c r="I59" i="32" s="1"/>
  <c r="E59" i="32" s="1"/>
  <c r="J58" i="32" a="1"/>
  <c r="J58" i="32" s="1"/>
  <c r="F58" i="32" s="1"/>
  <c r="K57" i="32" a="1"/>
  <c r="K57" i="32" s="1"/>
  <c r="G57" i="32" s="1"/>
  <c r="L56" i="32" a="1"/>
  <c r="L56" i="32" s="1"/>
  <c r="H56" i="32" a="1"/>
  <c r="H56" i="32" s="1"/>
  <c r="D56" i="32" s="1"/>
  <c r="I55" i="32" a="1"/>
  <c r="I55" i="32" s="1"/>
  <c r="E55" i="32" s="1"/>
  <c r="J54" i="32" a="1"/>
  <c r="J54" i="32" s="1"/>
  <c r="F54" i="32" s="1"/>
  <c r="K53" i="32" a="1"/>
  <c r="K53" i="32" s="1"/>
  <c r="G53" i="32" s="1"/>
  <c r="L52" i="32" a="1"/>
  <c r="L52" i="32" s="1"/>
  <c r="H52" i="32" a="1"/>
  <c r="H52" i="32" s="1"/>
  <c r="D52" i="32" s="1"/>
  <c r="I51" i="32" a="1"/>
  <c r="I51" i="32" s="1"/>
  <c r="E51" i="32" s="1"/>
  <c r="J50" i="32" a="1"/>
  <c r="J50" i="32" s="1"/>
  <c r="F50" i="32" s="1"/>
  <c r="K49" i="32" a="1"/>
  <c r="K49" i="32" s="1"/>
  <c r="G49" i="32" s="1"/>
  <c r="L48" i="32" a="1"/>
  <c r="L48" i="32" s="1"/>
  <c r="H48" i="32" a="1"/>
  <c r="H48" i="32" s="1"/>
  <c r="D48" i="32" s="1"/>
  <c r="I47" i="32" a="1"/>
  <c r="I47" i="32" s="1"/>
  <c r="E47" i="32" s="1"/>
  <c r="J46" i="32" a="1"/>
  <c r="J46" i="32" s="1"/>
  <c r="F46" i="32" s="1"/>
  <c r="K45" i="32" a="1"/>
  <c r="K45" i="32" s="1"/>
  <c r="G45" i="32" s="1"/>
  <c r="I45" i="32" a="1"/>
  <c r="I45" i="32" s="1"/>
  <c r="E45" i="32" s="1"/>
  <c r="L44" i="32" a="1"/>
  <c r="L44" i="32" s="1"/>
  <c r="J44" i="32" a="1"/>
  <c r="J44" i="32" s="1"/>
  <c r="F44" i="32" s="1"/>
  <c r="H44" i="32" a="1"/>
  <c r="H44" i="32" s="1"/>
  <c r="D44" i="32" s="1"/>
  <c r="K43" i="32" a="1"/>
  <c r="K43" i="32" s="1"/>
  <c r="G43" i="32" s="1"/>
  <c r="I43" i="32" a="1"/>
  <c r="I43" i="32" s="1"/>
  <c r="E43" i="32" s="1"/>
  <c r="L42" i="32" a="1"/>
  <c r="L42" i="32" s="1"/>
  <c r="J42" i="32" a="1"/>
  <c r="J42" i="32" s="1"/>
  <c r="F42" i="32" s="1"/>
  <c r="H42" i="32" a="1"/>
  <c r="H42" i="32" s="1"/>
  <c r="D42" i="32" s="1"/>
  <c r="K41" i="32" a="1"/>
  <c r="K41" i="32" s="1"/>
  <c r="G41" i="32" s="1"/>
  <c r="I41" i="32" a="1"/>
  <c r="I41" i="32" s="1"/>
  <c r="E41" i="32" s="1"/>
  <c r="L40" i="32" a="1"/>
  <c r="L40" i="32" s="1"/>
  <c r="J40" i="32" a="1"/>
  <c r="J40" i="32" s="1"/>
  <c r="F40" i="32" s="1"/>
  <c r="H40" i="32" a="1"/>
  <c r="H40" i="32" s="1"/>
  <c r="D40" i="32" s="1"/>
  <c r="K39" i="32" a="1"/>
  <c r="K39" i="32" s="1"/>
  <c r="G39" i="32" s="1"/>
  <c r="I39" i="32" a="1"/>
  <c r="I39" i="32" s="1"/>
  <c r="E39" i="32" s="1"/>
  <c r="L38" i="32" a="1"/>
  <c r="L38" i="32" s="1"/>
  <c r="J38" i="32" a="1"/>
  <c r="J38" i="32" s="1"/>
  <c r="F38" i="32" s="1"/>
  <c r="H38" i="32" a="1"/>
  <c r="H38" i="32" s="1"/>
  <c r="D38" i="32" s="1"/>
  <c r="K37" i="32" a="1"/>
  <c r="K37" i="32" s="1"/>
  <c r="G37" i="32" s="1"/>
  <c r="I37" i="32" a="1"/>
  <c r="I37" i="32" s="1"/>
  <c r="E37" i="32" s="1"/>
  <c r="L36" i="32" a="1"/>
  <c r="L36" i="32" s="1"/>
  <c r="J36" i="32" a="1"/>
  <c r="J36" i="32" s="1"/>
  <c r="F36" i="32" s="1"/>
  <c r="H36" i="32" a="1"/>
  <c r="H36" i="32" s="1"/>
  <c r="D36" i="32" s="1"/>
  <c r="K35" i="32" a="1"/>
  <c r="K35" i="32" s="1"/>
  <c r="G35" i="32" s="1"/>
  <c r="I35" i="32" a="1"/>
  <c r="I35" i="32" s="1"/>
  <c r="E35" i="32" s="1"/>
  <c r="L34" i="32" a="1"/>
  <c r="L34" i="32" s="1"/>
  <c r="J34" i="32" a="1"/>
  <c r="J34" i="32" s="1"/>
  <c r="F34" i="32" s="1"/>
  <c r="H34" i="32" a="1"/>
  <c r="H34" i="32" s="1"/>
  <c r="D34" i="32" s="1"/>
  <c r="K33" i="32" a="1"/>
  <c r="K33" i="32" s="1"/>
  <c r="G33" i="32" s="1"/>
  <c r="I33" i="32" a="1"/>
  <c r="I33" i="32" s="1"/>
  <c r="E33" i="32" s="1"/>
  <c r="L32" i="32" a="1"/>
  <c r="L32" i="32" s="1"/>
  <c r="J32" i="32" a="1"/>
  <c r="J32" i="32" s="1"/>
  <c r="F32" i="32" s="1"/>
  <c r="H32" i="32" a="1"/>
  <c r="H32" i="32" s="1"/>
  <c r="D32" i="32" s="1"/>
  <c r="K31" i="32" a="1"/>
  <c r="K31" i="32" s="1"/>
  <c r="G31" i="32" s="1"/>
  <c r="I31" i="32" a="1"/>
  <c r="I31" i="32" s="1"/>
  <c r="E31" i="32" s="1"/>
  <c r="L30" i="32" a="1"/>
  <c r="L30" i="32" s="1"/>
  <c r="J30" i="32" a="1"/>
  <c r="J30" i="32" s="1"/>
  <c r="F30" i="32" s="1"/>
  <c r="H30" i="32" a="1"/>
  <c r="H30" i="32" s="1"/>
  <c r="D30" i="32" s="1"/>
  <c r="K29" i="32" a="1"/>
  <c r="K29" i="32" s="1"/>
  <c r="G29" i="32" s="1"/>
  <c r="I29" i="32" a="1"/>
  <c r="I29" i="32" s="1"/>
  <c r="E29" i="32" s="1"/>
  <c r="L28" i="32" a="1"/>
  <c r="L28" i="32" s="1"/>
  <c r="J28" i="32" a="1"/>
  <c r="J28" i="32" s="1"/>
  <c r="F28" i="32" s="1"/>
  <c r="H28" i="32" a="1"/>
  <c r="H28" i="32" s="1"/>
  <c r="D28" i="32" s="1"/>
  <c r="K27" i="32" a="1"/>
  <c r="K27" i="32" s="1"/>
  <c r="G27" i="32" s="1"/>
  <c r="I27" i="32" a="1"/>
  <c r="I27" i="32" s="1"/>
  <c r="E27" i="32" s="1"/>
  <c r="L26" i="32" a="1"/>
  <c r="L26" i="32" s="1"/>
  <c r="J26" i="32" a="1"/>
  <c r="J26" i="32" s="1"/>
  <c r="F26" i="32" s="1"/>
  <c r="H26" i="32" a="1"/>
  <c r="H26" i="32" s="1"/>
  <c r="D26" i="32" s="1"/>
  <c r="K25" i="32" a="1"/>
  <c r="K25" i="32" s="1"/>
  <c r="G25" i="32" s="1"/>
  <c r="I25" i="32" a="1"/>
  <c r="I25" i="32" s="1"/>
  <c r="E25" i="32" s="1"/>
  <c r="L24" i="32" a="1"/>
  <c r="L24" i="32" s="1"/>
  <c r="J24" i="32" a="1"/>
  <c r="J24" i="32" s="1"/>
  <c r="F24" i="32" s="1"/>
  <c r="H24" i="32" a="1"/>
  <c r="H24" i="32" s="1"/>
  <c r="D24" i="32" s="1"/>
  <c r="K23" i="32" a="1"/>
  <c r="K23" i="32" s="1"/>
  <c r="G23" i="32" s="1"/>
  <c r="I23" i="32" a="1"/>
  <c r="I23" i="32" s="1"/>
  <c r="E23" i="32" s="1"/>
  <c r="L22" i="32" a="1"/>
  <c r="L22" i="32" s="1"/>
  <c r="J22" i="32" a="1"/>
  <c r="J22" i="32" s="1"/>
  <c r="F22" i="32" s="1"/>
  <c r="H22" i="32" a="1"/>
  <c r="H22" i="32" s="1"/>
  <c r="D22" i="32" s="1"/>
  <c r="K21" i="32" a="1"/>
  <c r="K21" i="32" s="1"/>
  <c r="G21" i="32" s="1"/>
  <c r="I21" i="32" a="1"/>
  <c r="I21" i="32" s="1"/>
  <c r="E21" i="32" s="1"/>
  <c r="L20" i="32" a="1"/>
  <c r="L20" i="32" s="1"/>
  <c r="J20" i="32" a="1"/>
  <c r="J20" i="32" s="1"/>
  <c r="F20" i="32" s="1"/>
  <c r="H20" i="32" a="1"/>
  <c r="H20" i="32" s="1"/>
  <c r="D20" i="32" s="1"/>
  <c r="K19" i="32" a="1"/>
  <c r="K19" i="32" s="1"/>
  <c r="G19" i="32" s="1"/>
  <c r="I19" i="32" a="1"/>
  <c r="I19" i="32" s="1"/>
  <c r="E19" i="32" s="1"/>
  <c r="L18" i="32" a="1"/>
  <c r="L18" i="32" s="1"/>
  <c r="J18" i="32" a="1"/>
  <c r="J18" i="32" s="1"/>
  <c r="F18" i="32" s="1"/>
  <c r="K17" i="32" a="1"/>
  <c r="K17" i="32" s="1"/>
  <c r="G17" i="32" s="1"/>
  <c r="I17" i="32" a="1"/>
  <c r="I17" i="32" s="1"/>
  <c r="E17" i="32" s="1"/>
  <c r="L16" i="32" a="1"/>
  <c r="L16" i="32" s="1"/>
  <c r="J16" i="32" a="1"/>
  <c r="J16" i="32" s="1"/>
  <c r="F16" i="32" s="1"/>
  <c r="K15" i="32" a="1"/>
  <c r="K15" i="32" s="1"/>
  <c r="G15" i="32" s="1"/>
  <c r="I15" i="32" a="1"/>
  <c r="I15" i="32" s="1"/>
  <c r="E15" i="32" s="1"/>
  <c r="L14" i="32" a="1"/>
  <c r="L14" i="32" s="1"/>
  <c r="J14" i="32" a="1"/>
  <c r="J14" i="32" s="1"/>
  <c r="F14" i="32" s="1"/>
  <c r="K13" i="32" a="1"/>
  <c r="K13" i="32" s="1"/>
  <c r="G13" i="32" s="1"/>
  <c r="I13" i="32" a="1"/>
  <c r="I13" i="32" s="1"/>
  <c r="E13" i="32" s="1"/>
  <c r="J112" i="32" a="1"/>
  <c r="J112" i="32" s="1"/>
  <c r="F112" i="32" s="1"/>
  <c r="L110" i="32" a="1"/>
  <c r="L110" i="32" s="1"/>
  <c r="J109" i="32" a="1"/>
  <c r="J109" i="32" s="1"/>
  <c r="F109" i="32" s="1"/>
  <c r="K108" i="32" a="1"/>
  <c r="K108" i="32" s="1"/>
  <c r="G108" i="32" s="1"/>
  <c r="L107" i="32" a="1"/>
  <c r="L107" i="32" s="1"/>
  <c r="H107" i="32" a="1"/>
  <c r="H107" i="32" s="1"/>
  <c r="D107" i="32" s="1"/>
  <c r="I106" i="32" a="1"/>
  <c r="I106" i="32" s="1"/>
  <c r="E106" i="32" s="1"/>
  <c r="J105" i="32" a="1"/>
  <c r="J105" i="32" s="1"/>
  <c r="F105" i="32" s="1"/>
  <c r="K104" i="32" a="1"/>
  <c r="K104" i="32" s="1"/>
  <c r="G104" i="32" s="1"/>
  <c r="L103" i="32" a="1"/>
  <c r="L103" i="32" s="1"/>
  <c r="H103" i="32" a="1"/>
  <c r="H103" i="32" s="1"/>
  <c r="D103" i="32" s="1"/>
  <c r="I102" i="32" a="1"/>
  <c r="I102" i="32" s="1"/>
  <c r="E102" i="32" s="1"/>
  <c r="J101" i="32" a="1"/>
  <c r="J101" i="32" s="1"/>
  <c r="F101" i="32" s="1"/>
  <c r="K100" i="32" a="1"/>
  <c r="K100" i="32" s="1"/>
  <c r="G100" i="32" s="1"/>
  <c r="L99" i="32" a="1"/>
  <c r="L99" i="32" s="1"/>
  <c r="H99" i="32" a="1"/>
  <c r="H99" i="32" s="1"/>
  <c r="D99" i="32" s="1"/>
  <c r="I98" i="32" a="1"/>
  <c r="I98" i="32" s="1"/>
  <c r="E98" i="32" s="1"/>
  <c r="J97" i="32" a="1"/>
  <c r="J97" i="32" s="1"/>
  <c r="F97" i="32" s="1"/>
  <c r="K96" i="32" a="1"/>
  <c r="K96" i="32" s="1"/>
  <c r="G96" i="32" s="1"/>
  <c r="L95" i="32" a="1"/>
  <c r="L95" i="32" s="1"/>
  <c r="H95" i="32" a="1"/>
  <c r="H95" i="32" s="1"/>
  <c r="D95" i="32" s="1"/>
  <c r="I94" i="32" a="1"/>
  <c r="I94" i="32" s="1"/>
  <c r="E94" i="32" s="1"/>
  <c r="J93" i="32" a="1"/>
  <c r="J93" i="32" s="1"/>
  <c r="F93" i="32" s="1"/>
  <c r="K92" i="32" a="1"/>
  <c r="K92" i="32" s="1"/>
  <c r="G92" i="32" s="1"/>
  <c r="L91" i="32" a="1"/>
  <c r="L91" i="32" s="1"/>
  <c r="H91" i="32" a="1"/>
  <c r="H91" i="32" s="1"/>
  <c r="D91" i="32" s="1"/>
  <c r="I90" i="32" a="1"/>
  <c r="I90" i="32" s="1"/>
  <c r="E90" i="32" s="1"/>
  <c r="J89" i="32" a="1"/>
  <c r="J89" i="32" s="1"/>
  <c r="F89" i="32" s="1"/>
  <c r="K88" i="32" a="1"/>
  <c r="K88" i="32" s="1"/>
  <c r="G88" i="32" s="1"/>
  <c r="L87" i="32" a="1"/>
  <c r="L87" i="32" s="1"/>
  <c r="H87" i="32" a="1"/>
  <c r="H87" i="32" s="1"/>
  <c r="D87" i="32" s="1"/>
  <c r="I86" i="32" a="1"/>
  <c r="I86" i="32" s="1"/>
  <c r="E86" i="32" s="1"/>
  <c r="J85" i="32" a="1"/>
  <c r="J85" i="32" s="1"/>
  <c r="F85" i="32" s="1"/>
  <c r="K84" i="32" a="1"/>
  <c r="K84" i="32" s="1"/>
  <c r="G84" i="32" s="1"/>
  <c r="L83" i="32" a="1"/>
  <c r="L83" i="32" s="1"/>
  <c r="H83" i="32" a="1"/>
  <c r="H83" i="32" s="1"/>
  <c r="D83" i="32" s="1"/>
  <c r="I82" i="32" a="1"/>
  <c r="I82" i="32" s="1"/>
  <c r="E82" i="32" s="1"/>
  <c r="J81" i="32" a="1"/>
  <c r="J81" i="32" s="1"/>
  <c r="F81" i="32" s="1"/>
  <c r="K80" i="32" a="1"/>
  <c r="K80" i="32" s="1"/>
  <c r="G80" i="32" s="1"/>
  <c r="L79" i="32" a="1"/>
  <c r="L79" i="32" s="1"/>
  <c r="H79" i="32" a="1"/>
  <c r="H79" i="32" s="1"/>
  <c r="D79" i="32" s="1"/>
  <c r="I78" i="32" a="1"/>
  <c r="I78" i="32" s="1"/>
  <c r="E78" i="32" s="1"/>
  <c r="J77" i="32" a="1"/>
  <c r="J77" i="32" s="1"/>
  <c r="F77" i="32" s="1"/>
  <c r="K76" i="32" a="1"/>
  <c r="K76" i="32" s="1"/>
  <c r="G76" i="32" s="1"/>
  <c r="L75" i="32" a="1"/>
  <c r="L75" i="32" s="1"/>
  <c r="H75" i="32" a="1"/>
  <c r="H75" i="32" s="1"/>
  <c r="D75" i="32" s="1"/>
  <c r="I74" i="32" a="1"/>
  <c r="I74" i="32" s="1"/>
  <c r="E74" i="32" s="1"/>
  <c r="J73" i="32" a="1"/>
  <c r="J73" i="32" s="1"/>
  <c r="F73" i="32" s="1"/>
  <c r="K72" i="32" a="1"/>
  <c r="K72" i="32" s="1"/>
  <c r="G72" i="32" s="1"/>
  <c r="L71" i="32" a="1"/>
  <c r="L71" i="32" s="1"/>
  <c r="H71" i="32" a="1"/>
  <c r="H71" i="32" s="1"/>
  <c r="D71" i="32" s="1"/>
  <c r="I70" i="32" a="1"/>
  <c r="I70" i="32" s="1"/>
  <c r="E70" i="32" s="1"/>
  <c r="J69" i="32" a="1"/>
  <c r="J69" i="32" s="1"/>
  <c r="F69" i="32" s="1"/>
  <c r="K68" i="32" a="1"/>
  <c r="K68" i="32" s="1"/>
  <c r="G68" i="32" s="1"/>
  <c r="L67" i="32" a="1"/>
  <c r="L67" i="32" s="1"/>
  <c r="H67" i="32" a="1"/>
  <c r="H67" i="32" s="1"/>
  <c r="D67" i="32" s="1"/>
  <c r="I66" i="32" a="1"/>
  <c r="I66" i="32" s="1"/>
  <c r="E66" i="32" s="1"/>
  <c r="J65" i="32" a="1"/>
  <c r="J65" i="32" s="1"/>
  <c r="F65" i="32" s="1"/>
  <c r="K64" i="32" a="1"/>
  <c r="K64" i="32" s="1"/>
  <c r="G64" i="32" s="1"/>
  <c r="L63" i="32" a="1"/>
  <c r="L63" i="32" s="1"/>
  <c r="H63" i="32" a="1"/>
  <c r="H63" i="32" s="1"/>
  <c r="D63" i="32" s="1"/>
  <c r="I62" i="32" a="1"/>
  <c r="I62" i="32" s="1"/>
  <c r="E62" i="32" s="1"/>
  <c r="J61" i="32" a="1"/>
  <c r="J61" i="32" s="1"/>
  <c r="F61" i="32" s="1"/>
  <c r="K60" i="32" a="1"/>
  <c r="K60" i="32" s="1"/>
  <c r="G60" i="32" s="1"/>
  <c r="L59" i="32" a="1"/>
  <c r="L59" i="32" s="1"/>
  <c r="H59" i="32" a="1"/>
  <c r="H59" i="32" s="1"/>
  <c r="D59" i="32" s="1"/>
  <c r="I58" i="32" a="1"/>
  <c r="I58" i="32" s="1"/>
  <c r="E58" i="32" s="1"/>
  <c r="J57" i="32" a="1"/>
  <c r="J57" i="32" s="1"/>
  <c r="F57" i="32" s="1"/>
  <c r="K56" i="32" a="1"/>
  <c r="K56" i="32" s="1"/>
  <c r="G56" i="32" s="1"/>
  <c r="L55" i="32" a="1"/>
  <c r="L55" i="32" s="1"/>
  <c r="H55" i="32" a="1"/>
  <c r="H55" i="32" s="1"/>
  <c r="D55" i="32" s="1"/>
  <c r="I54" i="32" a="1"/>
  <c r="I54" i="32" s="1"/>
  <c r="E54" i="32" s="1"/>
  <c r="J53" i="32" a="1"/>
  <c r="J53" i="32" s="1"/>
  <c r="F53" i="32" s="1"/>
  <c r="K52" i="32" a="1"/>
  <c r="K52" i="32" s="1"/>
  <c r="G52" i="32" s="1"/>
  <c r="L51" i="32" a="1"/>
  <c r="L51" i="32" s="1"/>
  <c r="H51" i="32" a="1"/>
  <c r="H51" i="32" s="1"/>
  <c r="D51" i="32" s="1"/>
  <c r="I50" i="32" a="1"/>
  <c r="I50" i="32" s="1"/>
  <c r="E50" i="32" s="1"/>
  <c r="J49" i="32" a="1"/>
  <c r="J49" i="32" s="1"/>
  <c r="F49" i="32" s="1"/>
  <c r="K48" i="32" a="1"/>
  <c r="K48" i="32" s="1"/>
  <c r="G48" i="32" s="1"/>
  <c r="L47" i="32" a="1"/>
  <c r="L47" i="32" s="1"/>
  <c r="H47" i="32" a="1"/>
  <c r="H47" i="32" s="1"/>
  <c r="D47" i="32" s="1"/>
  <c r="I46" i="32" a="1"/>
  <c r="I46" i="32" s="1"/>
  <c r="E46" i="32" s="1"/>
  <c r="K113" i="32" a="1"/>
  <c r="K113" i="32" s="1"/>
  <c r="G113" i="32" s="1"/>
  <c r="J108" i="32" a="1"/>
  <c r="J108" i="32" s="1"/>
  <c r="F108" i="32" s="1"/>
  <c r="I105" i="32" a="1"/>
  <c r="I105" i="32" s="1"/>
  <c r="E105" i="32" s="1"/>
  <c r="H102" i="32" a="1"/>
  <c r="H102" i="32" s="1"/>
  <c r="D102" i="32" s="1"/>
  <c r="L98" i="32" a="1"/>
  <c r="L98" i="32" s="1"/>
  <c r="K95" i="32" a="1"/>
  <c r="K95" i="32" s="1"/>
  <c r="G95" i="32" s="1"/>
  <c r="J92" i="32" a="1"/>
  <c r="J92" i="32" s="1"/>
  <c r="F92" i="32" s="1"/>
  <c r="I89" i="32" a="1"/>
  <c r="I89" i="32" s="1"/>
  <c r="E89" i="32" s="1"/>
  <c r="H86" i="32" a="1"/>
  <c r="H86" i="32" s="1"/>
  <c r="D86" i="32" s="1"/>
  <c r="L82" i="32" a="1"/>
  <c r="L82" i="32" s="1"/>
  <c r="K79" i="32" a="1"/>
  <c r="K79" i="32" s="1"/>
  <c r="G79" i="32" s="1"/>
  <c r="J76" i="32" a="1"/>
  <c r="J76" i="32" s="1"/>
  <c r="F76" i="32" s="1"/>
  <c r="I73" i="32" a="1"/>
  <c r="I73" i="32" s="1"/>
  <c r="E73" i="32" s="1"/>
  <c r="H70" i="32" a="1"/>
  <c r="H70" i="32" s="1"/>
  <c r="D70" i="32" s="1"/>
  <c r="L66" i="32" a="1"/>
  <c r="L66" i="32" s="1"/>
  <c r="K63" i="32" a="1"/>
  <c r="K63" i="32" s="1"/>
  <c r="G63" i="32" s="1"/>
  <c r="J60" i="32" a="1"/>
  <c r="J60" i="32" s="1"/>
  <c r="F60" i="32" s="1"/>
  <c r="I57" i="32" a="1"/>
  <c r="I57" i="32" s="1"/>
  <c r="E57" i="32" s="1"/>
  <c r="H54" i="32" a="1"/>
  <c r="H54" i="32" s="1"/>
  <c r="D54" i="32" s="1"/>
  <c r="L50" i="32" a="1"/>
  <c r="L50" i="32" s="1"/>
  <c r="K47" i="32" a="1"/>
  <c r="K47" i="32" s="1"/>
  <c r="G47" i="32" s="1"/>
  <c r="H45" i="32" a="1"/>
  <c r="H45" i="32" s="1"/>
  <c r="D45" i="32" s="1"/>
  <c r="J43" i="32" a="1"/>
  <c r="J43" i="32" s="1"/>
  <c r="F43" i="32" s="1"/>
  <c r="L41" i="32" a="1"/>
  <c r="L41" i="32" s="1"/>
  <c r="I40" i="32" a="1"/>
  <c r="I40" i="32" s="1"/>
  <c r="E40" i="32" s="1"/>
  <c r="K38" i="32" a="1"/>
  <c r="K38" i="32" s="1"/>
  <c r="G38" i="32" s="1"/>
  <c r="H37" i="32" a="1"/>
  <c r="H37" i="32" s="1"/>
  <c r="D37" i="32" s="1"/>
  <c r="J35" i="32" a="1"/>
  <c r="J35" i="32" s="1"/>
  <c r="F35" i="32" s="1"/>
  <c r="L33" i="32" a="1"/>
  <c r="L33" i="32" s="1"/>
  <c r="I32" i="32" a="1"/>
  <c r="I32" i="32" s="1"/>
  <c r="E32" i="32" s="1"/>
  <c r="K30" i="32" a="1"/>
  <c r="K30" i="32" s="1"/>
  <c r="G30" i="32" s="1"/>
  <c r="H29" i="32" a="1"/>
  <c r="H29" i="32" s="1"/>
  <c r="D29" i="32" s="1"/>
  <c r="J27" i="32" a="1"/>
  <c r="J27" i="32" s="1"/>
  <c r="F27" i="32" s="1"/>
  <c r="L25" i="32" a="1"/>
  <c r="L25" i="32" s="1"/>
  <c r="I24" i="32" a="1"/>
  <c r="I24" i="32" s="1"/>
  <c r="E24" i="32" s="1"/>
  <c r="K22" i="32" a="1"/>
  <c r="K22" i="32" s="1"/>
  <c r="G22" i="32" s="1"/>
  <c r="H21" i="32" a="1"/>
  <c r="H21" i="32" s="1"/>
  <c r="D21" i="32" s="1"/>
  <c r="J19" i="32" a="1"/>
  <c r="J19" i="32" s="1"/>
  <c r="F19" i="32" s="1"/>
  <c r="L17" i="32" a="1"/>
  <c r="L17" i="32" s="1"/>
  <c r="I16" i="32" a="1"/>
  <c r="I16" i="32" s="1"/>
  <c r="E16" i="32" s="1"/>
  <c r="K14" i="32" a="1"/>
  <c r="K14" i="32" s="1"/>
  <c r="G14" i="32" s="1"/>
  <c r="H112" i="32" a="1"/>
  <c r="H112" i="32" s="1"/>
  <c r="D112" i="32" s="1"/>
  <c r="K107" i="32" a="1"/>
  <c r="K107" i="32" s="1"/>
  <c r="G107" i="32" s="1"/>
  <c r="J104" i="32" a="1"/>
  <c r="J104" i="32" s="1"/>
  <c r="F104" i="32" s="1"/>
  <c r="I101" i="32" a="1"/>
  <c r="I101" i="32" s="1"/>
  <c r="E101" i="32" s="1"/>
  <c r="H98" i="32" a="1"/>
  <c r="H98" i="32" s="1"/>
  <c r="D98" i="32" s="1"/>
  <c r="L94" i="32" a="1"/>
  <c r="L94" i="32" s="1"/>
  <c r="K91" i="32" a="1"/>
  <c r="K91" i="32" s="1"/>
  <c r="G91" i="32" s="1"/>
  <c r="J88" i="32" a="1"/>
  <c r="J88" i="32" s="1"/>
  <c r="F88" i="32" s="1"/>
  <c r="I85" i="32" a="1"/>
  <c r="I85" i="32" s="1"/>
  <c r="E85" i="32" s="1"/>
  <c r="H82" i="32" a="1"/>
  <c r="H82" i="32" s="1"/>
  <c r="D82" i="32" s="1"/>
  <c r="L78" i="32" a="1"/>
  <c r="L78" i="32" s="1"/>
  <c r="K75" i="32" a="1"/>
  <c r="K75" i="32" s="1"/>
  <c r="G75" i="32" s="1"/>
  <c r="J72" i="32" a="1"/>
  <c r="J72" i="32" s="1"/>
  <c r="F72" i="32" s="1"/>
  <c r="I69" i="32" a="1"/>
  <c r="I69" i="32" s="1"/>
  <c r="E69" i="32" s="1"/>
  <c r="H66" i="32" a="1"/>
  <c r="H66" i="32" s="1"/>
  <c r="D66" i="32" s="1"/>
  <c r="L62" i="32" a="1"/>
  <c r="L62" i="32" s="1"/>
  <c r="K59" i="32" a="1"/>
  <c r="K59" i="32" s="1"/>
  <c r="G59" i="32" s="1"/>
  <c r="J56" i="32" a="1"/>
  <c r="J56" i="32" s="1"/>
  <c r="F56" i="32" s="1"/>
  <c r="I53" i="32" a="1"/>
  <c r="I53" i="32" s="1"/>
  <c r="E53" i="32" s="1"/>
  <c r="H50" i="32" a="1"/>
  <c r="H50" i="32" s="1"/>
  <c r="D50" i="32" s="1"/>
  <c r="L46" i="32" a="1"/>
  <c r="L46" i="32" s="1"/>
  <c r="K44" i="32" a="1"/>
  <c r="K44" i="32" s="1"/>
  <c r="G44" i="32" s="1"/>
  <c r="H43" i="32" a="1"/>
  <c r="H43" i="32" s="1"/>
  <c r="D43" i="32" s="1"/>
  <c r="J41" i="32" a="1"/>
  <c r="J41" i="32" s="1"/>
  <c r="F41" i="32" s="1"/>
  <c r="L39" i="32" a="1"/>
  <c r="L39" i="32" s="1"/>
  <c r="I38" i="32" a="1"/>
  <c r="I38" i="32" s="1"/>
  <c r="E38" i="32" s="1"/>
  <c r="K36" i="32" a="1"/>
  <c r="K36" i="32" s="1"/>
  <c r="G36" i="32" s="1"/>
  <c r="H35" i="32" a="1"/>
  <c r="H35" i="32" s="1"/>
  <c r="D35" i="32" s="1"/>
  <c r="J33" i="32" a="1"/>
  <c r="J33" i="32" s="1"/>
  <c r="F33" i="32" s="1"/>
  <c r="L31" i="32" a="1"/>
  <c r="L31" i="32" s="1"/>
  <c r="I30" i="32" a="1"/>
  <c r="I30" i="32" s="1"/>
  <c r="E30" i="32" s="1"/>
  <c r="K28" i="32" a="1"/>
  <c r="K28" i="32" s="1"/>
  <c r="G28" i="32" s="1"/>
  <c r="H27" i="32" a="1"/>
  <c r="H27" i="32" s="1"/>
  <c r="D27" i="32" s="1"/>
  <c r="J25" i="32" a="1"/>
  <c r="J25" i="32" s="1"/>
  <c r="F25" i="32" s="1"/>
  <c r="L23" i="32" a="1"/>
  <c r="L23" i="32" s="1"/>
  <c r="I22" i="32" a="1"/>
  <c r="I22" i="32" s="1"/>
  <c r="E22" i="32" s="1"/>
  <c r="K20" i="32" a="1"/>
  <c r="K20" i="32" s="1"/>
  <c r="G20" i="32" s="1"/>
  <c r="H19" i="32" a="1"/>
  <c r="H19" i="32" s="1"/>
  <c r="D19" i="32" s="1"/>
  <c r="J17" i="32" a="1"/>
  <c r="J17" i="32" s="1"/>
  <c r="F17" i="32" s="1"/>
  <c r="L15" i="32" a="1"/>
  <c r="L15" i="32" s="1"/>
  <c r="I14" i="32" a="1"/>
  <c r="I14" i="32" s="1"/>
  <c r="E14" i="32" s="1"/>
  <c r="J110" i="32" a="1"/>
  <c r="J110" i="32" s="1"/>
  <c r="F110" i="32" s="1"/>
  <c r="L106" i="32" a="1"/>
  <c r="L106" i="32" s="1"/>
  <c r="K103" i="32" a="1"/>
  <c r="K103" i="32" s="1"/>
  <c r="G103" i="32" s="1"/>
  <c r="J100" i="32" a="1"/>
  <c r="J100" i="32" s="1"/>
  <c r="F100" i="32" s="1"/>
  <c r="I97" i="32" a="1"/>
  <c r="I97" i="32" s="1"/>
  <c r="E97" i="32" s="1"/>
  <c r="H94" i="32" a="1"/>
  <c r="H94" i="32" s="1"/>
  <c r="D94" i="32" s="1"/>
  <c r="L90" i="32" a="1"/>
  <c r="L90" i="32" s="1"/>
  <c r="K87" i="32" a="1"/>
  <c r="K87" i="32" s="1"/>
  <c r="G87" i="32" s="1"/>
  <c r="J84" i="32" a="1"/>
  <c r="J84" i="32" s="1"/>
  <c r="F84" i="32" s="1"/>
  <c r="I81" i="32" a="1"/>
  <c r="I81" i="32" s="1"/>
  <c r="E81" i="32" s="1"/>
  <c r="H78" i="32" a="1"/>
  <c r="H78" i="32" s="1"/>
  <c r="D78" i="32" s="1"/>
  <c r="L74" i="32" a="1"/>
  <c r="L74" i="32" s="1"/>
  <c r="K71" i="32" a="1"/>
  <c r="K71" i="32" s="1"/>
  <c r="G71" i="32" s="1"/>
  <c r="J68" i="32" a="1"/>
  <c r="J68" i="32" s="1"/>
  <c r="F68" i="32" s="1"/>
  <c r="I65" i="32" a="1"/>
  <c r="I65" i="32" s="1"/>
  <c r="E65" i="32" s="1"/>
  <c r="H62" i="32" a="1"/>
  <c r="H62" i="32" s="1"/>
  <c r="D62" i="32" s="1"/>
  <c r="L58" i="32" a="1"/>
  <c r="L58" i="32" s="1"/>
  <c r="K55" i="32" a="1"/>
  <c r="K55" i="32" s="1"/>
  <c r="G55" i="32" s="1"/>
  <c r="J52" i="32" a="1"/>
  <c r="J52" i="32" s="1"/>
  <c r="F52" i="32" s="1"/>
  <c r="I49" i="32" a="1"/>
  <c r="I49" i="32" s="1"/>
  <c r="E49" i="32" s="1"/>
  <c r="H46" i="32" a="1"/>
  <c r="H46" i="32" s="1"/>
  <c r="D46" i="32" s="1"/>
  <c r="I44" i="32" a="1"/>
  <c r="I44" i="32" s="1"/>
  <c r="E44" i="32" s="1"/>
  <c r="K42" i="32" a="1"/>
  <c r="K42" i="32" s="1"/>
  <c r="G42" i="32" s="1"/>
  <c r="H41" i="32" a="1"/>
  <c r="H41" i="32" s="1"/>
  <c r="D41" i="32" s="1"/>
  <c r="J39" i="32" a="1"/>
  <c r="J39" i="32" s="1"/>
  <c r="F39" i="32" s="1"/>
  <c r="L37" i="32" a="1"/>
  <c r="L37" i="32" s="1"/>
  <c r="I36" i="32" a="1"/>
  <c r="I36" i="32" s="1"/>
  <c r="E36" i="32" s="1"/>
  <c r="K34" i="32" a="1"/>
  <c r="K34" i="32" s="1"/>
  <c r="G34" i="32" s="1"/>
  <c r="H33" i="32" a="1"/>
  <c r="H33" i="32" s="1"/>
  <c r="D33" i="32" s="1"/>
  <c r="J31" i="32" a="1"/>
  <c r="J31" i="32" s="1"/>
  <c r="F31" i="32" s="1"/>
  <c r="L29" i="32" a="1"/>
  <c r="L29" i="32" s="1"/>
  <c r="I28" i="32" a="1"/>
  <c r="I28" i="32" s="1"/>
  <c r="E28" i="32" s="1"/>
  <c r="K26" i="32" a="1"/>
  <c r="K26" i="32" s="1"/>
  <c r="G26" i="32" s="1"/>
  <c r="H25" i="32" a="1"/>
  <c r="H25" i="32" s="1"/>
  <c r="D25" i="32" s="1"/>
  <c r="J23" i="32" a="1"/>
  <c r="J23" i="32" s="1"/>
  <c r="F23" i="32" s="1"/>
  <c r="L21" i="32" a="1"/>
  <c r="L21" i="32" s="1"/>
  <c r="I20" i="32" a="1"/>
  <c r="I20" i="32" s="1"/>
  <c r="E20" i="32" s="1"/>
  <c r="K18" i="32" a="1"/>
  <c r="K18" i="32" s="1"/>
  <c r="G18" i="32" s="1"/>
  <c r="J15" i="32" a="1"/>
  <c r="J15" i="32" s="1"/>
  <c r="F15" i="32" s="1"/>
  <c r="L13" i="32" a="1"/>
  <c r="L13" i="32" s="1"/>
  <c r="I109" i="32" a="1"/>
  <c r="I109" i="32" s="1"/>
  <c r="E109" i="32" s="1"/>
  <c r="H106" i="32" a="1"/>
  <c r="H106" i="32" s="1"/>
  <c r="D106" i="32" s="1"/>
  <c r="L102" i="32" a="1"/>
  <c r="L102" i="32" s="1"/>
  <c r="K99" i="32" a="1"/>
  <c r="K99" i="32" s="1"/>
  <c r="G99" i="32" s="1"/>
  <c r="J96" i="32" a="1"/>
  <c r="J96" i="32" s="1"/>
  <c r="F96" i="32" s="1"/>
  <c r="I93" i="32" a="1"/>
  <c r="I93" i="32" s="1"/>
  <c r="E93" i="32" s="1"/>
  <c r="H90" i="32" a="1"/>
  <c r="H90" i="32" s="1"/>
  <c r="D90" i="32" s="1"/>
  <c r="L86" i="32" a="1"/>
  <c r="L86" i="32" s="1"/>
  <c r="K83" i="32" a="1"/>
  <c r="K83" i="32" s="1"/>
  <c r="G83" i="32" s="1"/>
  <c r="J80" i="32" a="1"/>
  <c r="J80" i="32" s="1"/>
  <c r="F80" i="32" s="1"/>
  <c r="I77" i="32" a="1"/>
  <c r="I77" i="32" s="1"/>
  <c r="E77" i="32" s="1"/>
  <c r="H74" i="32" a="1"/>
  <c r="H74" i="32" s="1"/>
  <c r="D74" i="32" s="1"/>
  <c r="L70" i="32" a="1"/>
  <c r="L70" i="32" s="1"/>
  <c r="K67" i="32" a="1"/>
  <c r="K67" i="32" s="1"/>
  <c r="G67" i="32" s="1"/>
  <c r="J64" i="32" a="1"/>
  <c r="J64" i="32" s="1"/>
  <c r="F64" i="32" s="1"/>
  <c r="I61" i="32" a="1"/>
  <c r="I61" i="32" s="1"/>
  <c r="E61" i="32" s="1"/>
  <c r="H58" i="32" a="1"/>
  <c r="H58" i="32" s="1"/>
  <c r="D58" i="32" s="1"/>
  <c r="L54" i="32" a="1"/>
  <c r="L54" i="32" s="1"/>
  <c r="K51" i="32" a="1"/>
  <c r="K51" i="32" s="1"/>
  <c r="G51" i="32" s="1"/>
  <c r="J48" i="32" a="1"/>
  <c r="J48" i="32" s="1"/>
  <c r="F48" i="32" s="1"/>
  <c r="J45" i="32" a="1"/>
  <c r="J45" i="32" s="1"/>
  <c r="F45" i="32" s="1"/>
  <c r="L43" i="32" a="1"/>
  <c r="L43" i="32" s="1"/>
  <c r="I42" i="32" a="1"/>
  <c r="I42" i="32" s="1"/>
  <c r="E42" i="32" s="1"/>
  <c r="K40" i="32" a="1"/>
  <c r="K40" i="32" s="1"/>
  <c r="G40" i="32" s="1"/>
  <c r="H39" i="32" a="1"/>
  <c r="H39" i="32" s="1"/>
  <c r="D39" i="32" s="1"/>
  <c r="J37" i="32" a="1"/>
  <c r="J37" i="32" s="1"/>
  <c r="F37" i="32" s="1"/>
  <c r="L35" i="32" a="1"/>
  <c r="L35" i="32" s="1"/>
  <c r="I34" i="32" a="1"/>
  <c r="I34" i="32" s="1"/>
  <c r="E34" i="32" s="1"/>
  <c r="K32" i="32" a="1"/>
  <c r="K32" i="32" s="1"/>
  <c r="G32" i="32" s="1"/>
  <c r="H31" i="32" a="1"/>
  <c r="H31" i="32" s="1"/>
  <c r="D31" i="32" s="1"/>
  <c r="J29" i="32" a="1"/>
  <c r="J29" i="32" s="1"/>
  <c r="F29" i="32" s="1"/>
  <c r="L27" i="32" a="1"/>
  <c r="L27" i="32" s="1"/>
  <c r="I26" i="32" a="1"/>
  <c r="I26" i="32" s="1"/>
  <c r="E26" i="32" s="1"/>
  <c r="K24" i="32" a="1"/>
  <c r="K24" i="32" s="1"/>
  <c r="G24" i="32" s="1"/>
  <c r="H23" i="32" a="1"/>
  <c r="H23" i="32" s="1"/>
  <c r="D23" i="32" s="1"/>
  <c r="J21" i="32" a="1"/>
  <c r="J21" i="32" s="1"/>
  <c r="F21" i="32" s="1"/>
  <c r="L19" i="32" a="1"/>
  <c r="L19" i="32" s="1"/>
  <c r="I18" i="32" a="1"/>
  <c r="I18" i="32" s="1"/>
  <c r="E18" i="32" s="1"/>
  <c r="K16" i="32" a="1"/>
  <c r="K16" i="32" s="1"/>
  <c r="G16" i="32" s="1"/>
  <c r="J13" i="32" a="1"/>
  <c r="J13" i="32" s="1"/>
  <c r="F13" i="32" s="1"/>
  <c r="I12" i="32" a="1"/>
  <c r="I12" i="32" s="1"/>
  <c r="E12" i="32" s="1"/>
  <c r="J12" i="32" a="1"/>
  <c r="J12" i="32" s="1"/>
  <c r="F12" i="32" s="1"/>
  <c r="K12" i="32" a="1"/>
  <c r="K12" i="32" s="1"/>
  <c r="G12" i="32" s="1"/>
  <c r="G13" i="25"/>
  <c r="G15" i="25" s="1"/>
  <c r="B1" i="22"/>
  <c r="B1" i="20"/>
  <c r="B1" i="25"/>
  <c r="B1" i="29"/>
  <c r="I142" i="20" l="1"/>
  <c r="G105" i="19"/>
  <c r="I28" i="19" s="1"/>
  <c r="I7" i="19" l="1"/>
  <c r="I27" i="19"/>
  <c r="I143" i="20" l="1"/>
  <c r="I179" i="20"/>
  <c r="I180" i="20"/>
  <c r="I181" i="20"/>
  <c r="I9" i="19" l="1"/>
  <c r="I10" i="19"/>
  <c r="I13" i="19"/>
  <c r="I14" i="19"/>
  <c r="I17" i="19"/>
  <c r="I18" i="19"/>
  <c r="I21" i="19"/>
  <c r="I22" i="19"/>
  <c r="I25" i="19"/>
  <c r="I26" i="19"/>
  <c r="E25" i="19"/>
  <c r="E105" i="19"/>
  <c r="M8" i="22" a="1"/>
  <c r="E101" i="19"/>
  <c r="E97" i="19"/>
  <c r="E93" i="19"/>
  <c r="E89" i="19"/>
  <c r="E85" i="19"/>
  <c r="E81" i="19"/>
  <c r="E77" i="19"/>
  <c r="E73" i="19"/>
  <c r="E69" i="19"/>
  <c r="E65" i="19"/>
  <c r="E61" i="19"/>
  <c r="E57" i="19"/>
  <c r="E53" i="19"/>
  <c r="E49" i="19"/>
  <c r="E45" i="19"/>
  <c r="E41" i="19"/>
  <c r="E37" i="19"/>
  <c r="E33" i="19"/>
  <c r="E29" i="19"/>
  <c r="I217" i="20" l="1"/>
  <c r="I221" i="20"/>
  <c r="I230" i="20"/>
  <c r="I216" i="20"/>
  <c r="I225" i="20"/>
  <c r="I218" i="20"/>
  <c r="I229" i="20"/>
  <c r="I226" i="20"/>
  <c r="I220" i="20"/>
  <c r="I219" i="20"/>
  <c r="I227" i="20"/>
  <c r="I228" i="20"/>
  <c r="I176" i="20"/>
  <c r="I175" i="20"/>
  <c r="H18" i="32" a="1"/>
  <c r="H18" i="32" s="1"/>
  <c r="D18" i="32" s="1"/>
  <c r="I185" i="20"/>
  <c r="I187" i="20"/>
  <c r="I186" i="20"/>
  <c r="H15" i="32" a="1"/>
  <c r="H15" i="32" s="1"/>
  <c r="D15" i="32" s="1"/>
  <c r="H16" i="32" a="1"/>
  <c r="H16" i="32" s="1"/>
  <c r="D16" i="32" s="1"/>
  <c r="H17" i="32" a="1"/>
  <c r="H17" i="32" s="1"/>
  <c r="D17" i="32" s="1"/>
  <c r="I202" i="20"/>
  <c r="I63" i="20"/>
  <c r="I36" i="20"/>
  <c r="I40" i="20"/>
  <c r="I51" i="20"/>
  <c r="I86" i="20"/>
  <c r="I122" i="20"/>
  <c r="I44" i="20"/>
  <c r="I87" i="20"/>
  <c r="I41" i="20"/>
  <c r="I45" i="20"/>
  <c r="I88" i="20"/>
  <c r="I108" i="20"/>
  <c r="I144" i="20"/>
  <c r="I42" i="20"/>
  <c r="I46" i="20"/>
  <c r="I121" i="20"/>
  <c r="I123" i="20"/>
  <c r="I109" i="20"/>
  <c r="I155" i="20"/>
  <c r="I154" i="20"/>
  <c r="I12" i="20"/>
  <c r="I13" i="20"/>
  <c r="I9" i="20"/>
  <c r="I11" i="20"/>
  <c r="H14" i="32" a="1"/>
  <c r="H14" i="32" s="1"/>
  <c r="D14" i="32" s="1"/>
  <c r="I55" i="20"/>
  <c r="I59" i="20"/>
  <c r="I94" i="20"/>
  <c r="I98" i="20"/>
  <c r="I18" i="20"/>
  <c r="I22" i="20"/>
  <c r="I80" i="20"/>
  <c r="I53" i="20"/>
  <c r="I85" i="20"/>
  <c r="I92" i="20"/>
  <c r="I100" i="20"/>
  <c r="I104" i="20"/>
  <c r="I128" i="20"/>
  <c r="I103" i="20"/>
  <c r="I111" i="20"/>
  <c r="I93" i="20"/>
  <c r="I105" i="20"/>
  <c r="I139" i="20"/>
  <c r="I145" i="20"/>
  <c r="I24" i="19"/>
  <c r="I20" i="19"/>
  <c r="I16" i="19"/>
  <c r="I12" i="19"/>
  <c r="I8" i="19"/>
  <c r="I23" i="19"/>
  <c r="I19" i="19"/>
  <c r="I184" i="20" s="1"/>
  <c r="I15" i="19"/>
  <c r="I11" i="19"/>
  <c r="N9" i="22" a="1"/>
  <c r="N9" i="22" s="1"/>
  <c r="R9" i="22" a="1"/>
  <c r="R9" i="22" s="1"/>
  <c r="T9" i="22" a="1"/>
  <c r="T9" i="22" s="1"/>
  <c r="M8" i="22"/>
  <c r="M9" i="22" s="1" a="1"/>
  <c r="M9" i="22" s="1"/>
  <c r="O9" i="22" a="1"/>
  <c r="O9" i="22" s="1"/>
  <c r="Q9" i="22" a="1"/>
  <c r="Q9" i="22" s="1"/>
  <c r="S9" i="22" a="1"/>
  <c r="S9" i="22" s="1"/>
  <c r="U9" i="22" a="1"/>
  <c r="U9" i="22" s="1"/>
  <c r="I201" i="20" l="1"/>
  <c r="K9" i="22" a="1"/>
  <c r="K9" i="22" s="1"/>
  <c r="I89" i="20"/>
  <c r="I76" i="20"/>
  <c r="I47" i="20"/>
  <c r="I74" i="20"/>
  <c r="I72" i="20"/>
  <c r="I43" i="20"/>
  <c r="I58" i="20"/>
  <c r="I68" i="20"/>
  <c r="I32" i="20"/>
  <c r="I171" i="20"/>
  <c r="I140" i="20"/>
  <c r="I64" i="20"/>
  <c r="I153" i="20"/>
  <c r="I25" i="20"/>
  <c r="I113" i="20"/>
  <c r="I96" i="20"/>
  <c r="I102" i="20"/>
  <c r="I16" i="20"/>
  <c r="I49" i="20"/>
  <c r="I14" i="20"/>
  <c r="I131" i="20"/>
  <c r="I38" i="20"/>
  <c r="I150" i="20"/>
  <c r="I137" i="20"/>
  <c r="I152" i="20"/>
  <c r="I34" i="20"/>
  <c r="I110" i="20"/>
  <c r="I129" i="20"/>
  <c r="I148" i="20"/>
  <c r="I30" i="20"/>
  <c r="I106" i="20"/>
  <c r="I203" i="20"/>
  <c r="I204" i="20"/>
  <c r="I215" i="20"/>
  <c r="I214" i="20"/>
  <c r="I209" i="20"/>
  <c r="I210" i="20"/>
  <c r="I211" i="20"/>
  <c r="I213" i="20"/>
  <c r="I212" i="20"/>
  <c r="I147" i="20"/>
  <c r="I115" i="20"/>
  <c r="I78" i="20"/>
  <c r="H12" i="32" s="1" a="1"/>
  <c r="H12" i="32" s="1"/>
  <c r="D12" i="32" s="1"/>
  <c r="I54" i="20"/>
  <c r="I136" i="20"/>
  <c r="I81" i="20"/>
  <c r="I26" i="20"/>
  <c r="I60" i="20"/>
  <c r="I146" i="20"/>
  <c r="I90" i="20"/>
  <c r="I28" i="20"/>
  <c r="I141" i="20"/>
  <c r="I107" i="20"/>
  <c r="I62" i="20"/>
  <c r="I50" i="20"/>
  <c r="I132" i="20"/>
  <c r="I77" i="20"/>
  <c r="I19" i="20"/>
  <c r="I56" i="20"/>
  <c r="I138" i="20"/>
  <c r="I83" i="20"/>
  <c r="I21" i="20"/>
  <c r="I133" i="20"/>
  <c r="I97" i="20"/>
  <c r="I170" i="20"/>
  <c r="I39" i="20"/>
  <c r="I73" i="20"/>
  <c r="I15" i="20"/>
  <c r="I52" i="20"/>
  <c r="I134" i="20"/>
  <c r="I79" i="20"/>
  <c r="H13" i="32" s="1" a="1"/>
  <c r="H13" i="32" s="1"/>
  <c r="D13" i="32" s="1"/>
  <c r="I17" i="20"/>
  <c r="I125" i="20"/>
  <c r="I82" i="20"/>
  <c r="I149" i="20"/>
  <c r="I35" i="20"/>
  <c r="I124" i="20"/>
  <c r="I69" i="20"/>
  <c r="I99" i="20"/>
  <c r="I48" i="20"/>
  <c r="I130" i="20"/>
  <c r="I75" i="20"/>
  <c r="I117" i="20"/>
  <c r="I66" i="20"/>
  <c r="I135" i="20"/>
  <c r="I31" i="20"/>
  <c r="I120" i="20"/>
  <c r="I65" i="20"/>
  <c r="I95" i="20"/>
  <c r="I37" i="20"/>
  <c r="I126" i="20"/>
  <c r="I71" i="20"/>
  <c r="I101" i="20"/>
  <c r="I127" i="20"/>
  <c r="I27" i="20"/>
  <c r="I116" i="20"/>
  <c r="I61" i="20"/>
  <c r="I91" i="20"/>
  <c r="I33" i="20"/>
  <c r="I118" i="20"/>
  <c r="I67" i="20"/>
  <c r="I70" i="20"/>
  <c r="I151" i="20"/>
  <c r="I119" i="20"/>
  <c r="I20" i="20"/>
  <c r="I112" i="20"/>
  <c r="I57" i="20"/>
  <c r="I84" i="20"/>
  <c r="I29" i="20"/>
  <c r="I114" i="20"/>
  <c r="I200" i="20"/>
  <c r="I182" i="20"/>
  <c r="I183" i="20"/>
  <c r="I161" i="20"/>
  <c r="I159" i="20"/>
  <c r="I160" i="20"/>
  <c r="I162" i="20"/>
  <c r="I24" i="20"/>
  <c r="I23" i="20"/>
  <c r="I163" i="20"/>
  <c r="I174" i="2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<sst xmlns="http://schemas.openxmlformats.org/spreadsheetml/2006/main" count="2159" uniqueCount="626">
  <si>
    <t>Summary</t>
  </si>
  <si>
    <t>Cost or benefit</t>
  </si>
  <si>
    <t>CPI</t>
  </si>
  <si>
    <t>Index Numbers ;  All groups CPI ;  Australia ;</t>
  </si>
  <si>
    <t>$2021-22</t>
  </si>
  <si>
    <t>Unit</t>
  </si>
  <si>
    <t>Index Numbers</t>
  </si>
  <si>
    <t>Series Type</t>
  </si>
  <si>
    <t>Original</t>
  </si>
  <si>
    <t>Data Type</t>
  </si>
  <si>
    <t>INDEX</t>
  </si>
  <si>
    <t>Frequency</t>
  </si>
  <si>
    <t>Quarter</t>
  </si>
  <si>
    <t>Collection Month</t>
  </si>
  <si>
    <t>Series Start</t>
  </si>
  <si>
    <t>Series End</t>
  </si>
  <si>
    <t>No. Obs</t>
  </si>
  <si>
    <t>Series ID</t>
  </si>
  <si>
    <t>A2325846C</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</si>
  <si>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</si>
  <si>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</si>
  <si>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</si>
  <si>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</si>
  <si>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</si>
  <si>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</si>
  <si>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</si>
  <si>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</si>
  <si>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</si>
  <si>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</si>
  <si>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</si>
  <si>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</si>
  <si>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</si>
  <si>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</si>
  <si>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</si>
  <si>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</si>
  <si>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</si>
  <si>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</si>
  <si>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</si>
  <si>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</si>
  <si>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</si>
  <si>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Water (incl. recycled water)</t>
  </si>
  <si>
    <t>Active recreation benefits</t>
  </si>
  <si>
    <t>Passive recreation benefits</t>
  </si>
  <si>
    <t>Amenity benefits</t>
  </si>
  <si>
    <t>Avoided infrastructure costs</t>
  </si>
  <si>
    <t>Monetised value (P)</t>
  </si>
  <si>
    <t>Source (author, year, title etc)</t>
  </si>
  <si>
    <t>Location (e.g. NSW)</t>
  </si>
  <si>
    <t>Comment (e.g. key finding, limitations of the study etc)</t>
  </si>
  <si>
    <t>NSW</t>
  </si>
  <si>
    <t>IPART (2020). Review of prices for Sydney Water. https://www.ipart.nsw.gov.au/sites/default/files/documents/final-report-review-of-prices-for-sydney-water-june-2020_0.pdf</t>
  </si>
  <si>
    <t xml:space="preserve">Malabar wastewater LRMC </t>
  </si>
  <si>
    <t xml:space="preserve">North Head wastewater LRMC </t>
  </si>
  <si>
    <t xml:space="preserve">Avoided cost of water carting </t>
  </si>
  <si>
    <t>DPI Water (2017). Cost Benefit Anlysis Guiding Principles. https://www.industry.nsw.gov.au/__data/assets/pdf_file/0004/148324/SSWP-CBA-Guiding-Principles-Mar2018.pdf</t>
  </si>
  <si>
    <t xml:space="preserve">Central Coast </t>
  </si>
  <si>
    <t>IPART (2022) Review of Central Coast water prices - Summary. Final Report. https://www.ipart.nsw.gov.au/sites/default/files/cm9_documents/Final-Report-Summary-Central-Coast-water-prices-May-2022.PDF</t>
  </si>
  <si>
    <t xml:space="preserve">Value of cooling cost saving per household per degree of temperature reduction per year </t>
  </si>
  <si>
    <t xml:space="preserve">Year </t>
  </si>
  <si>
    <t>Hunter Water (2022). Customer Charges. https://www.hunterwater.com.au/documents/assets/src/uploads/documents/Customer_Charges_Jun2022.pdf</t>
  </si>
  <si>
    <t>NSW Department of Planning and Environment (2022), Interim Framework for Valuing green Infrastructure and Public Spaces, https://www.dpie.nsw.gov.au/__data/assets/pdf_file/0005/502772/interim-framework-for-valuing-green-infrastructure-and-public-spaces-2022-03.pdf</t>
  </si>
  <si>
    <t xml:space="preserve">Albury City Council - water supply consumption charges - non residential </t>
  </si>
  <si>
    <t xml:space="preserve">Albury City Council - water supply consumption charges - hume villages water supply agreement </t>
  </si>
  <si>
    <t xml:space="preserve">Albury City Council - water supply consumption charges - residential, first 225 kL/a </t>
  </si>
  <si>
    <t xml:space="preserve">Albury City Council - water supply consumption charges - residential,  226 kL - 19,999kl </t>
  </si>
  <si>
    <t xml:space="preserve">Albury City Council - water supply consumption charges - residential, 20,000 kL + </t>
  </si>
  <si>
    <t>Albury City (2022). Fees and Charges. https://eservice.alburycity.nsw.gov.au/SearchIndex.aspx</t>
  </si>
  <si>
    <t xml:space="preserve">Ballina Shire Council - drinking water charge up to 350kl in financial year </t>
  </si>
  <si>
    <t xml:space="preserve">Ballina Shire Council - drinking water charge over 350kl in financial year </t>
  </si>
  <si>
    <t>Ballina Shire Council (2022). Water billing. https://ballina.nsw.gov.au/water-billing</t>
  </si>
  <si>
    <t xml:space="preserve">Bathurst Regional City Council - water rate per kilolitre, first 250kilolitres </t>
  </si>
  <si>
    <t xml:space="preserve">Bathurst Regional City Council - water rate per kilolitre, after 250kilolitres </t>
  </si>
  <si>
    <t>Bathurst Regional City Council (2019). Water Accounts. https://www.bathurst.nsw.gov.au/residents/residents_mm/water-information/water-accounts.html</t>
  </si>
  <si>
    <t xml:space="preserve">Bathurst Regional City Council - bulk drinking water supply cost </t>
  </si>
  <si>
    <t>Bathurst Regional City Council (2019). Supply of Bulk Drinking Water. https://www.bathurst.nsw.gov.au/residents/residents_mm/water-information/supply-of-bulk-filtered-drinking-water.html</t>
  </si>
  <si>
    <t>Bellingen Shire Council (2022). Revenue policy, schedule of fees and charges 2022/2023. https://www.bellingen.nsw.gov.au/files/sharedassets/public/files/2022-2023-revenue-policy-fees-charges.pdf</t>
  </si>
  <si>
    <t xml:space="preserve">Berrigan Shire Council - water supply consumption - treated - BGA, BER, FIN no restrictions </t>
  </si>
  <si>
    <t xml:space="preserve">Berrigan Shire Council - water supply consumption - treated - TOC no restrictions </t>
  </si>
  <si>
    <t xml:space="preserve">Berrigan Shire Council - water supply consumption - treated - BGA, BER, FIN other restrictions </t>
  </si>
  <si>
    <t xml:space="preserve">Berrigan Shire Council - water supply consumption - treated - BGA, BER, FIN stage 4 restrictions </t>
  </si>
  <si>
    <t xml:space="preserve">Berrigan Shire Council - water supply consumption - treated - TOC other restrictions </t>
  </si>
  <si>
    <t xml:space="preserve">Berrigan Shire Council - water supply consumption - treated - TOC stage 4 restrictions </t>
  </si>
  <si>
    <t>Berrigan Shire Council (2022). Fees &amp; Charges. https://portal.lgsolutions.net.au/Fees/Public/Berrigan%20Shire%20Council</t>
  </si>
  <si>
    <t xml:space="preserve">Bourke Shire Council - water consumption usage - metred filtered water </t>
  </si>
  <si>
    <t>Bourke Shire Council (2022). Fees and Charges. https://bourke.nsw.gov.au/wp-content/uploads/2022/06/Fees-and-Charges-2022-23.pdf</t>
  </si>
  <si>
    <t>Berwarrina Shire Council (2021). Charges &amp; Fees. https://www.brewarrina.nsw.gov.au/f.ashx/Fees-and-Charges-2021-22.pdf</t>
  </si>
  <si>
    <t xml:space="preserve">Byron Shire Council - bulk water supply charge </t>
  </si>
  <si>
    <t xml:space="preserve">Cabonne Shire Council - water consumption charge, 1 to 75kl </t>
  </si>
  <si>
    <t xml:space="preserve">Cabonne Shire Council - water consumption charge, 76 to 125kl </t>
  </si>
  <si>
    <t xml:space="preserve">Cabonne Shire Council - water consumption charge, 126kl +  </t>
  </si>
  <si>
    <t xml:space="preserve">Carrathool Shore Council - potable water charges </t>
  </si>
  <si>
    <t>Carrathool Shire Council (2022). Adopted Fees &amp; Charges. https://carrathool.nsw.gov.au/wp-content/uploads/Council-Plans-Guides-Procedures-etc/FINAL-Adopted-Fees-Charges-2022-23.pdf</t>
  </si>
  <si>
    <t>Central Darling Shire Council (2021). Water Charges. https://www.centraldarling.nsw.gov.au/Council/Rates-and-charges/Water-Charges</t>
  </si>
  <si>
    <t xml:space="preserve">Central Tablelands County Council - water charges - residential/rural </t>
  </si>
  <si>
    <t xml:space="preserve">Central Tablelands County Council - water charges - non-residential </t>
  </si>
  <si>
    <t xml:space="preserve">Central Tablelands County Council - bulk water charges - Cowra shire </t>
  </si>
  <si>
    <t xml:space="preserve">Central Tablelands County Council - water charges - industrial </t>
  </si>
  <si>
    <t>Central Tablelands Water (2022). Fees and Charges. https://www.ctw.nsw.gov.au/water-account/fees-and-charges/</t>
  </si>
  <si>
    <t xml:space="preserve">Clarence Valley Council - sundry water sales per kl </t>
  </si>
  <si>
    <t xml:space="preserve">Cobar Shire Council - water supply user charges - residential 0kl - 550kl </t>
  </si>
  <si>
    <t>Cobar Shire Council - water supply user charges - 550kl +</t>
  </si>
  <si>
    <t xml:space="preserve">Cobar Shire Council - water supply user charges - commercial 0kl - 550kl </t>
  </si>
  <si>
    <t>Cobar Shire Council (2022). Annual Operational Plan. Fees &amp; Charges. https://www.cobar.nsw.gov.au/wp-content/uploads/2022/07/Adopted-Fees-and-Charges-2022-2023-2.pdf</t>
  </si>
  <si>
    <t>Coffs Harbour City Council (2022). Integrated Planning and Reporting. 2022/23 Fees and Charges. https://www.coffsharbour.nsw.gov.au/files/sharedassets/public/your-council/corporate-planning-and-reporting/2022-23/delivery-program-and-operational-plan/att4-2022-23-fees-and-charges.pdf</t>
  </si>
  <si>
    <t xml:space="preserve">Coonamble Shire Council - private water sales per kl </t>
  </si>
  <si>
    <t>Coonamble Shire Council (2022). Fees &amp; Charges. https://coonambleshire.nsw.gov.au/__media_downloads/plans/220701_CSC_Fees_and_Charges_2022-2023.pdf</t>
  </si>
  <si>
    <t>Cootamundra-Gundagai Regional Council (2022). Fees &amp; Charges. https://www.cgrc.nsw.gov.au/wp-content/uploads/2022/07/Fees-and-Charges-2022-2023.pdf</t>
  </si>
  <si>
    <t>Cowra Shire Council (2022). Revenue Policy 2022-2023. https://www.cowracouncil.com.au/files/assets/public/council/governance-and-transparency/council-fees-and-charges/2022-2023-revenue-policy-adopted-27-june-2022.pdf</t>
  </si>
  <si>
    <t>Eurobodalla Shire Council (2022). Fees and Charges. https://www.esc.nsw.gov.au/__data/assets/pdf_file/0005/202001/Fees-And-Charges-Final-2022-23.pdf</t>
  </si>
  <si>
    <t xml:space="preserve">Edward River Council - water supply charge (residential - filtered water), 0-800kl </t>
  </si>
  <si>
    <t xml:space="preserve">Edward River Council - water supply charge (residential - filtered water), 800kl+ </t>
  </si>
  <si>
    <t>Edward River Council - water supply charge (non-residential - filtered water)</t>
  </si>
  <si>
    <t>Cobar Shire Council - water supply user charges - commercial 550kl+</t>
  </si>
  <si>
    <t>Forbes Shire Council (2022), Fees and chrges. https://www.forbes.nsw.gov.au/council/rates-fees-and-charges/fees-charges</t>
  </si>
  <si>
    <t>Gilgandra Shire Council (2022), Fees &amp; charges. https://www.gilgandra.nsw.gov.au/Your-Council/About-Council/Financial-information/Fees-Charges</t>
  </si>
  <si>
    <t>Glen Innes Municpal Council (2022), Fees amd Charges. https://www.gisc.nsw.gov.au/files/assets/public/council/documents/public-documents-and-polices/operational-plan-and-budget-2022-2023.pdf</t>
  </si>
  <si>
    <t xml:space="preserve">Goldenfields Water County Council - Water consumption charges - residential </t>
  </si>
  <si>
    <t xml:space="preserve">Goldenfields Water County Council - Water consumption charges - non-residential </t>
  </si>
  <si>
    <t>Goldenfields Water County Council (2022), Fees and charges. https://www.gwcc.nsw.gov.au/Accounts/Fees-Charges-Rebates/Fees-and-charges</t>
  </si>
  <si>
    <t>Griffith City Council (2022), Fees &amp; charges. https://www.griffith.nsw.gov.au/fees-charges</t>
  </si>
  <si>
    <t xml:space="preserve">Gunnedah Shire Council - water supply charge </t>
  </si>
  <si>
    <t>Gunnedah Shire Council (2022), Fees and charges. https://www.gunnedah.nsw.gov.au/index.php/list-files/preview?path=GunnedahShireCouncil%252FCOUNCIL%252FCOUNCIL-INFORMATION%252FFees-and-Charges%252FFees%2Band%2BCharges.pdf</t>
  </si>
  <si>
    <r>
      <t xml:space="preserve">Gwydir Shire Council - water consumption fee </t>
    </r>
    <r>
      <rPr>
        <sz val="11"/>
        <color theme="1"/>
        <rFont val="Calibri"/>
        <family val="2"/>
      </rPr>
      <t>≤</t>
    </r>
    <r>
      <rPr>
        <sz val="11"/>
        <color theme="1"/>
        <rFont val="Open Sans"/>
        <family val="2"/>
        <scheme val="minor"/>
      </rPr>
      <t xml:space="preserve">600kl </t>
    </r>
  </si>
  <si>
    <t>Gwydir Shire Council (2022). Fees and charges. https://portal.lgsolutions.net.au/Fees/Public/Gwydir</t>
  </si>
  <si>
    <t xml:space="preserve">Hay Shire Council - filtered water per kl </t>
  </si>
  <si>
    <t>Inverell Shire Council (2022), Fees &amp; charges. https://inverell.nsw.gov.au/wp-content/uploads/2023/01/Schedule_FeesandCharges_2022-2023.pdf</t>
  </si>
  <si>
    <t>Kempsey Shire Council (2022), Fees and charges report  - Public version. https://www.kempsey.nsw.gov.au/Your-Council/Payments-fees-charges</t>
  </si>
  <si>
    <t>Lachlan Shire Council (2022), Fees and Charges 2022/2023. https://www.lachlan.nsw.gov.au/files/assets/public/council/access-to-info/fees-and-charges-2022-23-website.pdf</t>
  </si>
  <si>
    <t>Leeton Shire Council (2022), Fees and charges. https://www.leeton.nsw.gov.au/files/assets/public/attachments/1.-your-council/1.2-about-council/1.2.f-plans-reports-regional-plans/revenue-policy-including-fees-and-charges-2022-23.pdf</t>
  </si>
  <si>
    <t>Liverpool Plains Shire Council (2022), Fees and Charges Report. https://www.liverpoolplains.nsw.gov.au/files/sharedassets/public/policies/fees-and-charges-2022-2023.pdf</t>
  </si>
  <si>
    <t>Lithgow City Council (2022), Fees &amp; charges. https://portal.lgsolutions.net.au/Fees/Public/Lithgow</t>
  </si>
  <si>
    <t>Mid-Western Regional Council (2022), Fees &amp; Charges. https://portal.lgsolutions.net.au/Fees/Public/Mid-Western%20Regional%20Council</t>
  </si>
  <si>
    <t>Murray River Council (2022), Revenue Policy 2022/2023. https://www.murrayriver.nsw.gov.au/files/assets/public/documents/ipampr-docs-and-budgets/revenue-policy-with-fees-and-charges-5-7-22.pdf</t>
  </si>
  <si>
    <t>Murrumbidgee Shire Council (2022), Fees and charges. https://www.murrumbidgee.nsw.gov.au/files/Operational-Plan-2022-2023--Fees--Charges---Final-Web.pdf</t>
  </si>
  <si>
    <t xml:space="preserve">Nambucca Shire Council - water consumption charges </t>
  </si>
  <si>
    <t>Nambucca Shire Council (2022), Fees and charges external version. https://www.nambucca.nsw.gov.au/files/assets/public/finance/2022-2023-fees-and-charges-external-version.pdf</t>
  </si>
  <si>
    <t xml:space="preserve">Narrabi Shire Council - bulk water charges </t>
  </si>
  <si>
    <t>Narrabi Shire Council (2022), Operational Plan: Appendix B: 2022/2023 Fees and charges. https://www.narrabri.nsw.gov.au/files/assets/public/1.-your-council/fees-and-charges/fees-and-charges.pdf</t>
  </si>
  <si>
    <t xml:space="preserve">Narrandera Shire Council - water consumption charges (November account) </t>
  </si>
  <si>
    <t xml:space="preserve">Narrandera Shire Council - water consumption charges (Feb&amp;May accounts) </t>
  </si>
  <si>
    <t>Narrandera Shire Council (2022), Fees and charges. https://www.narrandera.nsw.gov.au/council/news-and-publications/fees-charges-and-revenue-policy</t>
  </si>
  <si>
    <t xml:space="preserve">Narromine Shire Council - water consumption charges - non-residential </t>
  </si>
  <si>
    <t xml:space="preserve">Narromine Shire Council - water consumption charges - residential </t>
  </si>
  <si>
    <t>Narromine Shire Council (2022), Fees &amp; charges. https://www.narromine.nsw.gov.au/__media_downloads/forms_policies_reporting/NSW%20Fees%20Charges%202022-2023.pdf</t>
  </si>
  <si>
    <t>Organe City Council (2022), Fees and Charges. https://www.orange.nsw.gov.au/wp-content/uploads/2022/07/Fees-and-Charges-2022-23.pdf</t>
  </si>
  <si>
    <t xml:space="preserve">Parkes Shire Council - water charges - tariff step 1 &lt;400kl </t>
  </si>
  <si>
    <t xml:space="preserve">Parkes Shire Council - water charges - tariff step 2 &gt;400kl </t>
  </si>
  <si>
    <t xml:space="preserve">Parkes Shire Council - water charges - commercial water tariff </t>
  </si>
  <si>
    <t>Port Macquaries-Hastings Council (2022), Fees &amp; charges. https://www.pmhc.nsw.gov.au/Residents/Rates-charges/Fees-charges</t>
  </si>
  <si>
    <t>Parkes Shire Council (2021), Fees &amp; Charges. https://app.box.com/s/yplrdqmt8p84rtsmd9k0bkkryel0b13w</t>
  </si>
  <si>
    <t>Riverina Water County Council (2022), Water prices, Fees and charges. https://rwcc.nsw.gov.au/billing-accounts/fees-charges/</t>
  </si>
  <si>
    <t xml:space="preserve">Rous County Council - notional price per kl of bulk water supplied to member councils  </t>
  </si>
  <si>
    <t>Shoalhaven City Council (2022), DPOP Fees &amp; Charges. https://doc.shoalhaven.nsw.gov.au/Displaydoc.aspx?Record=D22/269160</t>
  </si>
  <si>
    <t>Shoalhaven City Council (2022), DPOP Fees &amp; Charges. https://doc.shoalhaven.nsw.gov.au/Displaydoc.aspx?Record=D22/269161</t>
  </si>
  <si>
    <t>Snowy Monaro Regional Council (2022), Fees and charges. https://www.snowymonaro.nsw.gov.au/files/assets/public/council/fees-amp-charges/2022-fees-and-charges.pdf</t>
  </si>
  <si>
    <t>Snowy Valleys Council (2022), Fees and charges. https://www.snowyvalleys.nsw.gov.au/files/assets/public/fees-amp-charges/fees-and-charges-schedule-2022-2023-adopted-council-meeting-16-june-2022.pdf</t>
  </si>
  <si>
    <t xml:space="preserve">Snowy Valleys Council - water consumption - potable water </t>
  </si>
  <si>
    <t xml:space="preserve">Snowy Valleys Council - water consumption - non-residential potable water </t>
  </si>
  <si>
    <t xml:space="preserve">Tenterfield Shire Council - water consumption charges - residential &lt;450kl </t>
  </si>
  <si>
    <t xml:space="preserve">Tenterfield Shire Council - water consumption charges - residential &gt;450kl </t>
  </si>
  <si>
    <t xml:space="preserve">Tenterfield Shire Council - water consumption charges - non-residential &lt;450kl </t>
  </si>
  <si>
    <t xml:space="preserve">Tenterfield Shire Council - water consumption charges - non-residential &gt;450kl </t>
  </si>
  <si>
    <t>Tenterfield Shire Council (2022), Fees &amp; charges 2022-2023. https://www.tenterfield.nsw.gov.au/content/uploads/2022/05/Fees-Charges-2022-2023.pdf</t>
  </si>
  <si>
    <t xml:space="preserve">Tweed Shire Council - water consumtpion charges - non-residential assessments </t>
  </si>
  <si>
    <t xml:space="preserve">Tweed Shire Council - water consumtpion charges - non-residential assessments - high consumption charge for exceeding ET entitlement (230kl/year per ET) </t>
  </si>
  <si>
    <t xml:space="preserve">Tweed Shire Council - residential assessment up to and including 821.9ltrs/day (ie 300kl / 365 days) </t>
  </si>
  <si>
    <t xml:space="preserve">Tweed Shire Council - residential assessment up to and including &gt;821.9ltrs/day (ie 300kl / 365 days) applied on a daily basis </t>
  </si>
  <si>
    <t>Tweed Shire Council (2022), Fees and charges 2022-2023. https://www.tweed.nsw.gov.au/files/assets/public/documents/council/annual-and-financial-reports/fees-and-charges-2022-2023.pdf</t>
  </si>
  <si>
    <t xml:space="preserve">Upper Lachlan Council - water supply consumption charges - tariff 1 (&lt;200kl) </t>
  </si>
  <si>
    <t xml:space="preserve">Upper Lachlan Council - water supply consumption charges - tariff 2 (&gt;200kl) </t>
  </si>
  <si>
    <t>Upper Lachlan Shire Council (2023), Operational Plan 2023/2024. https://www.upperlachlan.nsw.gov.au/wp-content/uploads/2023/04/Operational-Plan-2023-2024-DRAFT.pdf</t>
  </si>
  <si>
    <t xml:space="preserve">Uralla Shire Council - water supply - consumption charge </t>
  </si>
  <si>
    <t>Uralla Shire Council (2021), Fees &amp; charges. https://www.uralla.nsw.gov.au/files/assets/public/council/operational-plan-2021-2022/fees-and-charges-for-2021-22_1.pdf</t>
  </si>
  <si>
    <t>Walcha Council (2022), Fees &amp; charges. https://www.walcha.nsw.gov.au/f.ashx/2022-2023-Fees-Charges-Adopted-June-2022-FINAL.pdf</t>
  </si>
  <si>
    <t>Walgett Shire Council (2022), Fees &amp; charges. https://www.walgett.nsw.gov.au/files/assets/public/council/documents/2022_23-fees_and_charges_report.pdf</t>
  </si>
  <si>
    <t xml:space="preserve">Yass Valley - water supply - user charge per kl - tariff 1 </t>
  </si>
  <si>
    <t>Yass Valley - water supply - user charge per kl - tariff 2</t>
  </si>
  <si>
    <t xml:space="preserve">Yass Valley (2022), Fees &amp; charges. https://yassvalley.nsw.gov.au/assets/2022/IPR-2022/FINAL-DOCUMENTS/Fees-and-Charges-Report-with-LY-FY22_23-20220805.pdf </t>
  </si>
  <si>
    <t xml:space="preserve">Sydney </t>
  </si>
  <si>
    <t xml:space="preserve">Catalogue of values </t>
  </si>
  <si>
    <t xml:space="preserve">Cost or benefit </t>
  </si>
  <si>
    <t>Charles Sturt University (2016), The value of improving urban stream health in the Cooks River and Georges River Catchments</t>
  </si>
  <si>
    <t>Australia</t>
  </si>
  <si>
    <t xml:space="preserve">WaterFix Express Meter Taps service </t>
  </si>
  <si>
    <t xml:space="preserve">WaterFix Residential callout fee (first time) </t>
  </si>
  <si>
    <t>Sydney Water (2023). WaterFix Residential. https://www.sydneywater.com.au/your-home/helping-you-save-water/waterfix-residential.html</t>
  </si>
  <si>
    <t>FY20</t>
  </si>
  <si>
    <t>FY02</t>
  </si>
  <si>
    <t>FY03</t>
  </si>
  <si>
    <t>FY04</t>
  </si>
  <si>
    <t>FY05</t>
  </si>
  <si>
    <t>FY06</t>
  </si>
  <si>
    <t>FY07</t>
  </si>
  <si>
    <t>FY08</t>
  </si>
  <si>
    <t>FY09</t>
  </si>
  <si>
    <t>FY10</t>
  </si>
  <si>
    <t>FY11</t>
  </si>
  <si>
    <t>FY12</t>
  </si>
  <si>
    <t>FY13</t>
  </si>
  <si>
    <t>FY14</t>
  </si>
  <si>
    <t>FY15</t>
  </si>
  <si>
    <t>FY16</t>
  </si>
  <si>
    <t>FY17</t>
  </si>
  <si>
    <t>FY18</t>
  </si>
  <si>
    <t>FY19</t>
  </si>
  <si>
    <t>FY21</t>
  </si>
  <si>
    <t>Monetised value (P) ($FY23)</t>
  </si>
  <si>
    <t>FY22</t>
  </si>
  <si>
    <t>FY23</t>
  </si>
  <si>
    <t xml:space="preserve">Help improve users ability to evaluate water conservation decisions </t>
  </si>
  <si>
    <t xml:space="preserve">Provide a catalogue of generic values of costs and benefits of water conservation, drawing on the best avaliable public information </t>
  </si>
  <si>
    <t xml:space="preserve">Provide practical 'do and don't' tips as well as examples of valuation methodologies, relevant case studies and worked examples </t>
  </si>
  <si>
    <t xml:space="preserve">Provide relevant case studies and worked examples </t>
  </si>
  <si>
    <t>However, will not:</t>
  </si>
  <si>
    <t>The catalogue and supporting guidance material will:</t>
  </si>
  <si>
    <t>Sydney Water (2022), Desalination. https://www.sydneywater.com.au/water-the-environment/how-we-manage-sydneys-water/water-network/desalination.html#:~:text=Running%20the%20plant%20for%20the,average%20household%20%2413.61%20a%20year.</t>
  </si>
  <si>
    <t xml:space="preserve">  J Bennet, J Cheesman, R Blamey, and M Kragt, Estimating the non-market benefits of environmental flows in the Hawkesbury-Nepean River, Journal of Environmental Economics and Policy, 2015 - CITED IN: NSW Department of Planning and Environment (2022), Interim Framework for Valuing Green Infrastructure and Public Spaces. https://www.dpie.nsw.gov.au/__data/assets/pdf_file/0005/502772/interim-framework-for-valuing-green-infrastructure-and-public-spaces-2022-03.pdf </t>
  </si>
  <si>
    <t>Department of the Prime Minister and Cabinet (2023). Value of statistical life. https://oia.pmc.gov.au/sites/default/files/2023-05/value-of-statistical-life.pdf</t>
  </si>
  <si>
    <t>NSW Trade and Investment (2014). Country Towns and Water Supply and Sewerage Program – Cost Benefit Analysis of Unfunded Backlog Projects.</t>
  </si>
  <si>
    <t xml:space="preserve">Average WTP per household per kilometer of river in good health - river health </t>
  </si>
  <si>
    <t xml:space="preserve">Average WTP per household per kilometer of river in good health - recreation </t>
  </si>
  <si>
    <t xml:space="preserve">Average WTP per household per kilometer of river in good health - vegetation </t>
  </si>
  <si>
    <t xml:space="preserve">Average WTP per household per kilometer of river in good health - native fish </t>
  </si>
  <si>
    <t xml:space="preserve">Average WTP per household per kilometer of river in good health - water birds </t>
  </si>
  <si>
    <t xml:space="preserve">Rolfe, R, and Brouwer, R. (2011). Testing for value stability with a meta-analysis of choice experiments: River health in Austalia. Australian National University </t>
  </si>
  <si>
    <t xml:space="preserve">Cost of hiring a children's bike at Sydney Olympic Park </t>
  </si>
  <si>
    <t>Bike Hire Sydney Olympic Park (2018),Hire Rates, avaliable at &lt;http://www.bikehiresydneyolympicpark.com.au/hire-rates.html&gt;.</t>
  </si>
  <si>
    <t xml:space="preserve">Cost of hiring a road bike at Sydney Olympic Park </t>
  </si>
  <si>
    <t xml:space="preserve">Gwydir Shire Council - water consumption fee &gt;600kl </t>
  </si>
  <si>
    <r>
      <t xml:space="preserve">Leeton Shire Council - water consumption charges (residential and farmland) </t>
    </r>
    <r>
      <rPr>
        <sz val="11"/>
        <color theme="1"/>
        <rFont val="Calibri"/>
        <family val="2"/>
      </rPr>
      <t>≤</t>
    </r>
    <r>
      <rPr>
        <sz val="11"/>
        <color theme="1"/>
        <rFont val="Open Sans"/>
        <family val="2"/>
      </rPr>
      <t xml:space="preserve">300kl </t>
    </r>
  </si>
  <si>
    <r>
      <t xml:space="preserve">Leeton Shire Council - water consumption charges (residential and farmland) </t>
    </r>
    <r>
      <rPr>
        <sz val="11"/>
        <color theme="1"/>
        <rFont val="Open Sans"/>
        <family val="2"/>
      </rPr>
      <t xml:space="preserve">301kl-600kl </t>
    </r>
  </si>
  <si>
    <r>
      <t>Leeton Shire Council - water consumption charges (residential and farmland) &gt;</t>
    </r>
    <r>
      <rPr>
        <sz val="11"/>
        <color theme="1"/>
        <rFont val="Open Sans"/>
        <family val="2"/>
      </rPr>
      <t xml:space="preserve">600kl </t>
    </r>
  </si>
  <si>
    <r>
      <t xml:space="preserve">Murray River council - potable water consumption charge - tier 1 </t>
    </r>
    <r>
      <rPr>
        <sz val="11"/>
        <color theme="1"/>
        <rFont val="Calibri"/>
        <family val="2"/>
      </rPr>
      <t>≤</t>
    </r>
    <r>
      <rPr>
        <sz val="11"/>
        <color theme="1"/>
        <rFont val="Open Sans"/>
        <family val="2"/>
      </rPr>
      <t xml:space="preserve">500k </t>
    </r>
  </si>
  <si>
    <r>
      <t>Murray River council - potable water consumption charge - tier 1 &gt;</t>
    </r>
    <r>
      <rPr>
        <sz val="11"/>
        <color theme="1"/>
        <rFont val="Open Sans"/>
        <family val="2"/>
      </rPr>
      <t xml:space="preserve">500k </t>
    </r>
  </si>
  <si>
    <r>
      <t xml:space="preserve">Murrumbidgee Shire Council - Murrumbidgee North - water consumption charges </t>
    </r>
    <r>
      <rPr>
        <sz val="11"/>
        <color theme="1"/>
        <rFont val="Calibri"/>
        <family val="2"/>
      </rPr>
      <t>≤</t>
    </r>
    <r>
      <rPr>
        <sz val="11"/>
        <color theme="1"/>
        <rFont val="Open Sans"/>
        <family val="2"/>
      </rPr>
      <t xml:space="preserve">125kl </t>
    </r>
  </si>
  <si>
    <r>
      <t>Murrumbidgee Shire Council - Murrumbidgee North - water consumption charges &gt;</t>
    </r>
    <r>
      <rPr>
        <sz val="11"/>
        <color theme="1"/>
        <rFont val="Open Sans"/>
        <family val="2"/>
      </rPr>
      <t xml:space="preserve">126kl </t>
    </r>
  </si>
  <si>
    <r>
      <t xml:space="preserve">Murrumbidgee Shire Council - Murrumbidgee South - water consumption charges </t>
    </r>
    <r>
      <rPr>
        <sz val="11"/>
        <color theme="1"/>
        <rFont val="Calibri"/>
        <family val="2"/>
      </rPr>
      <t>≤</t>
    </r>
    <r>
      <rPr>
        <sz val="11"/>
        <color theme="1"/>
        <rFont val="Open Sans"/>
        <family val="2"/>
      </rPr>
      <t xml:space="preserve">125kl </t>
    </r>
  </si>
  <si>
    <r>
      <t>Murrumbidgee Shire Council - Murrumbidgee South - water consumption charges &gt;</t>
    </r>
    <r>
      <rPr>
        <sz val="11"/>
        <color theme="1"/>
        <rFont val="Open Sans"/>
        <family val="2"/>
      </rPr>
      <t xml:space="preserve">126kl </t>
    </r>
  </si>
  <si>
    <t xml:space="preserve">Bondi wastewater LRMC </t>
  </si>
  <si>
    <t xml:space="preserve">Average wastewater LRMC across all catchments. Note, these estimated are heavily weiaghted towards Sydney Water's three largest catchements: Malabar, Bondi and North Head. </t>
  </si>
  <si>
    <t>Avoided costs to meet growth in water demand</t>
  </si>
  <si>
    <t>Hunter Water - drought response days water usage charge (the drought price will start 31 days after water storage levels fall below 60%  and remain in place until 31 days after water storage levels rise above 70%)</t>
  </si>
  <si>
    <t xml:space="preserve">Hunter Water - water usage charge per kilolitre </t>
  </si>
  <si>
    <t xml:space="preserve">Bellingen Shire Council - water supply usage charge - residential per kilolitre </t>
  </si>
  <si>
    <t xml:space="preserve">Bellingen Shire Council - water supply usage charge - residential (inclining Block Tariff) per kilolitre </t>
  </si>
  <si>
    <t xml:space="preserve">Bellingen Shire Council - water supply usage charge - non-residential per kilolitre </t>
  </si>
  <si>
    <t xml:space="preserve">Berwarrina Shire Council - filtered water usage charge per kl </t>
  </si>
  <si>
    <t xml:space="preserve">Byron Shire Council - water usage charges - residential </t>
  </si>
  <si>
    <t xml:space="preserve">Byron Shire Council - water usage charges - non-residential </t>
  </si>
  <si>
    <t xml:space="preserve">Central Darling Shire Council - Wilcannia - filtered water usage </t>
  </si>
  <si>
    <t xml:space="preserve">Central Darling Shire Council - Ivanhoe  - filtered water usage </t>
  </si>
  <si>
    <t xml:space="preserve">Central Darling Shire Council - White Cliffs - filtered water usage </t>
  </si>
  <si>
    <t xml:space="preserve">Coffs Harbour City Council - water usage charges - non-residential consumption charges </t>
  </si>
  <si>
    <t xml:space="preserve">Cootamundra -Gundagai Regional Council - water usage consumption fees - first 39kilolitres per quarter, residential and non-residential </t>
  </si>
  <si>
    <t xml:space="preserve">Cootamundra -Gundagai Regional Council - water usage consumption fees - use above 39kilolitres per quarter, residential and non-residential </t>
  </si>
  <si>
    <t xml:space="preserve">Cootamundra -Gundagai Regional Council - water usage consumption fees - first  39kilolitres per quarter, non-residential community </t>
  </si>
  <si>
    <t xml:space="preserve">Cootamundra-Gundagai Regional Council - water usage consumption fees - use above 39kilolitres per quarter, non-residential community </t>
  </si>
  <si>
    <t xml:space="preserve">Cowra Shire Council - water usage charge - residential </t>
  </si>
  <si>
    <t xml:space="preserve">Cowra Shire Council - water usage charge - non-residential </t>
  </si>
  <si>
    <t xml:space="preserve">Dubbo Regional Council - drinking water supply usage charge - residential property </t>
  </si>
  <si>
    <t xml:space="preserve">Dubbo Regional Council - drinking water supply usage charge - non-residential property </t>
  </si>
  <si>
    <t xml:space="preserve">Forbes Shire Council - all water consumption usage charges </t>
  </si>
  <si>
    <t xml:space="preserve">Gilgandra Shire Council - Water usage fee per kilolitre </t>
  </si>
  <si>
    <t xml:space="preserve">Greater Hume Shire Council - water usage charges </t>
  </si>
  <si>
    <t xml:space="preserve">Griffith City Council - water usage charges ≤200kl </t>
  </si>
  <si>
    <t xml:space="preserve">Griffith City Council - water usage charges &gt; 200kl </t>
  </si>
  <si>
    <t xml:space="preserve">Kempsey Shire Council - water supply usage charges ≤250kl </t>
  </si>
  <si>
    <t xml:space="preserve">Kempsey Shire Council - water supply usage charges &gt;250kl </t>
  </si>
  <si>
    <t xml:space="preserve">Lachlan Shire Council - residenitial water usage charges ≤600kl </t>
  </si>
  <si>
    <t xml:space="preserve">Lachlan Shire Council - residenitial water usage charges &gt;600kl </t>
  </si>
  <si>
    <t xml:space="preserve">Lithgow City Council - water usage charges - residential tier ≤250kl </t>
  </si>
  <si>
    <t xml:space="preserve">Lithgow City Council - water usage charges - residential tier &gt;250kl </t>
  </si>
  <si>
    <t xml:space="preserve">Lithgow City Council - water usage charges - business  tier ≤500kl </t>
  </si>
  <si>
    <t xml:space="preserve">Lithgow City Council - water usage charges - business  tier &gt;500kl </t>
  </si>
  <si>
    <t xml:space="preserve">Liverpool Plains Shire Council - water services usage price - first step rate &lt;300kl </t>
  </si>
  <si>
    <t xml:space="preserve">Liverpool Plains Shire Council - water services usage price - first step rate ≥300kl </t>
  </si>
  <si>
    <t xml:space="preserve">Mid-Western Regional Council - residential potable water usage </t>
  </si>
  <si>
    <t xml:space="preserve">Mid-Western Regional Council -  business  potable water usage </t>
  </si>
  <si>
    <t xml:space="preserve">Orange City Council - water usage chatges - residential first 450kl </t>
  </si>
  <si>
    <t xml:space="preserve">Orange City Council - water usage chatges - residential more than 450kl </t>
  </si>
  <si>
    <t xml:space="preserve">Orange City Council - water usage chatges - non-residential </t>
  </si>
  <si>
    <t xml:space="preserve">Queanbeyan-Palerang Regional Council - Potable council issued standpipe water usage per kl </t>
  </si>
  <si>
    <t xml:space="preserve">Shoalhaven City Council - treated water usage charges </t>
  </si>
  <si>
    <t xml:space="preserve">Shoalhaven City Council - untreated water usage charges </t>
  </si>
  <si>
    <t xml:space="preserve">Snowy Monaro Regional Council - water usage charges </t>
  </si>
  <si>
    <t xml:space="preserve">Walcha  Council - water usage charges - residential up to 250kl </t>
  </si>
  <si>
    <t xml:space="preserve">Walcha  Council - water usage charges - residential over 250kl </t>
  </si>
  <si>
    <t xml:space="preserve">Walcha  Council - water usage charges - non-residential treated </t>
  </si>
  <si>
    <t xml:space="preserve">Walgett Shire Council - river water - filtered usage charge ≤600kl </t>
  </si>
  <si>
    <t xml:space="preserve">Walgett Shire Council - river water - filtered usage charge &gt;600kl </t>
  </si>
  <si>
    <t xml:space="preserve">Walgett Shire Council - bore water - filtered usage charge ≤600kl </t>
  </si>
  <si>
    <t xml:space="preserve">Walgett Shire Council - bore water - filtered usage charge &gt;600kl </t>
  </si>
  <si>
    <t xml:space="preserve">Water usage price - Central Coast </t>
  </si>
  <si>
    <r>
      <t xml:space="preserve">Glenn Innes Municipal Council - water supply charge </t>
    </r>
    <r>
      <rPr>
        <sz val="11"/>
        <color theme="1"/>
        <rFont val="Calibri"/>
        <family val="2"/>
      </rPr>
      <t>≤450</t>
    </r>
    <r>
      <rPr>
        <sz val="11"/>
        <color theme="1"/>
        <rFont val="Open Sans"/>
        <family val="2"/>
        <scheme val="minor"/>
      </rPr>
      <t xml:space="preserve">kl </t>
    </r>
  </si>
  <si>
    <r>
      <t>Gelenn Innes Municipal Council - water supply charge&gt;</t>
    </r>
    <r>
      <rPr>
        <sz val="11"/>
        <color theme="1"/>
        <rFont val="Calibri"/>
        <family val="2"/>
      </rPr>
      <t>450</t>
    </r>
    <r>
      <rPr>
        <sz val="11"/>
        <color theme="1"/>
        <rFont val="Open Sans"/>
        <family val="2"/>
        <scheme val="minor"/>
      </rPr>
      <t xml:space="preserve">kl </t>
    </r>
  </si>
  <si>
    <t xml:space="preserve">MidCoast Council - water usage charges - first step per quarter </t>
  </si>
  <si>
    <t xml:space="preserve">MidCoast Council - water usage charges - second step per quarter </t>
  </si>
  <si>
    <t xml:space="preserve">Riverina Water County Council - water usage prices - general tariff first 125kls per quarter </t>
  </si>
  <si>
    <t>Avoided infrastructure footprint</t>
  </si>
  <si>
    <t>Avoided wastewater costs</t>
  </si>
  <si>
    <t>Economic costs and benefits</t>
  </si>
  <si>
    <t>Social costs and benefits</t>
  </si>
  <si>
    <t>Environmental costs and benefits</t>
  </si>
  <si>
    <t>Avoided drought response costs</t>
  </si>
  <si>
    <t>Avoided cost of administering water restrictions</t>
  </si>
  <si>
    <t>"Availability value" of water conservation</t>
  </si>
  <si>
    <t>Avoided stormwater costs</t>
  </si>
  <si>
    <t>Avoided energy costs</t>
  </si>
  <si>
    <t>Avoided costs of managing water quality events</t>
  </si>
  <si>
    <t>Avoided cost of water restrictions</t>
  </si>
  <si>
    <t>Avoided cost of a shortfall (insufficient water supply during drought)</t>
  </si>
  <si>
    <t>Avoided inactivity related disease &amp; healthcare costs</t>
  </si>
  <si>
    <t>Impact on reputation / goodwill</t>
  </si>
  <si>
    <t>Impact on mental health outcomes</t>
  </si>
  <si>
    <t>Impact on river and ocean health</t>
  </si>
  <si>
    <t>Impact on greenhouse emission</t>
  </si>
  <si>
    <t>Impact on cost of managing wet weather overflow</t>
  </si>
  <si>
    <t xml:space="preserve">Federation Council - residential water usage charges ≤450kl </t>
  </si>
  <si>
    <t xml:space="preserve">Federation Council - residential water usage charges &gt; 450kl </t>
  </si>
  <si>
    <t xml:space="preserve">Eurobodalla Shire Council - bulk water sales (bulk water usage rate set to recover standard usage rate and standard avliability charge) </t>
  </si>
  <si>
    <t xml:space="preserve">Inverell Shire Council - water usage prices - residential consumers ≤600kl </t>
  </si>
  <si>
    <t xml:space="preserve">Inverell Shire Council - water usage prices - residential consumers &gt;600kl </t>
  </si>
  <si>
    <t>Cost of water conservation</t>
  </si>
  <si>
    <t xml:space="preserve">All other wastewater catchments average LRMC for 18 of Sydney Water's 27 wastewater catchments, excluding Malabar, Bondi and North Head  </t>
  </si>
  <si>
    <t>Impact on greenhouse emissions</t>
  </si>
  <si>
    <t>Reduced urban heat related diseases</t>
  </si>
  <si>
    <t>Impact on sense of community</t>
  </si>
  <si>
    <t>Reduced energy infrastructure requirements from urban heat</t>
  </si>
  <si>
    <t>Other urban heat benefits</t>
  </si>
  <si>
    <t xml:space="preserve">                                                                                                                                 </t>
  </si>
  <si>
    <t>$2022/23</t>
  </si>
  <si>
    <t>Inflation $2001/02 to $2021/23</t>
  </si>
  <si>
    <t>Inflation $2002/03 to $2021/23</t>
  </si>
  <si>
    <t>Inflation $2003/04 to $2022/23</t>
  </si>
  <si>
    <t>Inflation $2004/05 to $2022/23</t>
  </si>
  <si>
    <t>Inflation $2005/06 to $2022/23</t>
  </si>
  <si>
    <t>Inflation $2006/07 to $2022/23</t>
  </si>
  <si>
    <t>Inflation $2007/08 to $2022/23</t>
  </si>
  <si>
    <t>Inflation $2008/09 to $2022/23</t>
  </si>
  <si>
    <t>Inflation $2009/10 to $2022/23</t>
  </si>
  <si>
    <t>Inflation $2010/11 to $2022/23</t>
  </si>
  <si>
    <t>Inflation $2011/12 to $2022/23</t>
  </si>
  <si>
    <t>Inflation $2012/13 to $2022/23</t>
  </si>
  <si>
    <t>Inflation $2013/14 to $2022/23</t>
  </si>
  <si>
    <t>Inflation $2014/15 to $2022/23</t>
  </si>
  <si>
    <t>Inflation $2015/16 to $2022/23</t>
  </si>
  <si>
    <t>Inflation $2016/17 to $2022/23</t>
  </si>
  <si>
    <t>Inflation $2017/18 to $2022/23</t>
  </si>
  <si>
    <t>Inflation $2018/19 to $2022/23</t>
  </si>
  <si>
    <t>Inflation $2019/20 to $2022/23</t>
  </si>
  <si>
    <t>Inflation $2020/21 to $2022/23</t>
  </si>
  <si>
    <t>Inflation $2021/22 to $2022/23</t>
  </si>
  <si>
    <t xml:space="preserve">$/kl </t>
  </si>
  <si>
    <t xml:space="preserve">$/household/year </t>
  </si>
  <si>
    <t xml:space="preserve">$/visit </t>
  </si>
  <si>
    <t xml:space="preserve">$/person/year </t>
  </si>
  <si>
    <t xml:space="preserve">$/person </t>
  </si>
  <si>
    <t>$/household</t>
  </si>
  <si>
    <t xml:space="preserve">$/household </t>
  </si>
  <si>
    <t xml:space="preserve">$/km/household </t>
  </si>
  <si>
    <t>$/hour</t>
  </si>
  <si>
    <t>Unit of measurement (e.g. $/kl)</t>
  </si>
  <si>
    <t>$FY</t>
  </si>
  <si>
    <t>Source: https://www.abs.gov.au/statistics/economy/price-indexes-and-inflation/consumer-price-index-australia/mar-quarter-2023/640101.xlsx</t>
  </si>
  <si>
    <t>Lookup</t>
  </si>
  <si>
    <t>Lookup of names of costs &amp; benefits</t>
  </si>
  <si>
    <t>Cost or benefit category</t>
  </si>
  <si>
    <t>Selected value</t>
  </si>
  <si>
    <t>Dashboard selected category:</t>
  </si>
  <si>
    <t>State</t>
  </si>
  <si>
    <t>Wodonga</t>
  </si>
  <si>
    <t>VIC</t>
  </si>
  <si>
    <t>Bendigo</t>
  </si>
  <si>
    <t xml:space="preserve">Albury </t>
  </si>
  <si>
    <t>Location</t>
  </si>
  <si>
    <t>Lower Hunter</t>
  </si>
  <si>
    <t>Albury</t>
  </si>
  <si>
    <t>Ballina</t>
  </si>
  <si>
    <t>Bathurst</t>
  </si>
  <si>
    <t>Bellingen</t>
  </si>
  <si>
    <t>Berrigan</t>
  </si>
  <si>
    <t>Bourke</t>
  </si>
  <si>
    <t>Berwarrina</t>
  </si>
  <si>
    <t>Byron</t>
  </si>
  <si>
    <t>Cabonne</t>
  </si>
  <si>
    <t>Carrathool</t>
  </si>
  <si>
    <t>Central Darling</t>
  </si>
  <si>
    <t>Central Tablelands</t>
  </si>
  <si>
    <t>Clarence valley</t>
  </si>
  <si>
    <t>Cobar Shire</t>
  </si>
  <si>
    <t>Coffs Harbour</t>
  </si>
  <si>
    <t>Coonamble</t>
  </si>
  <si>
    <t>Cootamundra-Gundagai</t>
  </si>
  <si>
    <t>Cowra</t>
  </si>
  <si>
    <t>Dubbo</t>
  </si>
  <si>
    <t>Edward River</t>
  </si>
  <si>
    <t>Eurobodalla</t>
  </si>
  <si>
    <t>Federation</t>
  </si>
  <si>
    <t>Forbes</t>
  </si>
  <si>
    <t>Gilgandra</t>
  </si>
  <si>
    <t>Glenn Innes</t>
  </si>
  <si>
    <t>Greater Hume</t>
  </si>
  <si>
    <t>Griffth</t>
  </si>
  <si>
    <t>Gunnedah</t>
  </si>
  <si>
    <t>Gwydir</t>
  </si>
  <si>
    <t>Hay</t>
  </si>
  <si>
    <t>Inverell</t>
  </si>
  <si>
    <t>Kempsey</t>
  </si>
  <si>
    <t>Lachlan</t>
  </si>
  <si>
    <t>Leeton</t>
  </si>
  <si>
    <t>Lithgow</t>
  </si>
  <si>
    <t>Liverpool</t>
  </si>
  <si>
    <t>Mid-Western Regional</t>
  </si>
  <si>
    <t>MidCoast</t>
  </si>
  <si>
    <t>Murray River</t>
  </si>
  <si>
    <t>Murrumbidgee</t>
  </si>
  <si>
    <t>Nambucca</t>
  </si>
  <si>
    <t>Narrabi</t>
  </si>
  <si>
    <t>Narrandera</t>
  </si>
  <si>
    <t>Narromine</t>
  </si>
  <si>
    <t>Orange</t>
  </si>
  <si>
    <t>Parkes</t>
  </si>
  <si>
    <t>Queanbeyan</t>
  </si>
  <si>
    <t>Riverina</t>
  </si>
  <si>
    <t>Rous</t>
  </si>
  <si>
    <t>Shoalhaven</t>
  </si>
  <si>
    <t>Tenterfield</t>
  </si>
  <si>
    <t>Tweed</t>
  </si>
  <si>
    <t>Upper Lachlan</t>
  </si>
  <si>
    <t>Uralla</t>
  </si>
  <si>
    <t>Snowy Monaro</t>
  </si>
  <si>
    <t>Snowy Valley</t>
  </si>
  <si>
    <t>Port Macquarie</t>
  </si>
  <si>
    <t>Port Macquarie-Hastings Council - water usage charge - teir 1</t>
  </si>
  <si>
    <t>Port Macquarie-Hastings Council - water usage charge - teir 2</t>
  </si>
  <si>
    <t>Walcha</t>
  </si>
  <si>
    <t>Walgett</t>
  </si>
  <si>
    <t>Yass</t>
  </si>
  <si>
    <t>CBcategory</t>
  </si>
  <si>
    <t>Costbenefit</t>
  </si>
  <si>
    <t>Name of range</t>
  </si>
  <si>
    <t>Number of relevant values</t>
  </si>
  <si>
    <t>NSW Treasury (2023).Carbon value in cost-benefit analysis. Technical note to the NSW Government Guide to Cost-Benefit Analysis TPG23-08. https://www.treasury.nsw.gov.au/sites/default/files/2023-03/20230302-technical-note-to-tpg23-08_carbon-value-to-use-for-cost-benefit-analysis.pdf</t>
  </si>
  <si>
    <t>$/MWh</t>
  </si>
  <si>
    <t xml:space="preserve">Walking / running / biking path </t>
  </si>
  <si>
    <t>Values avaliable?</t>
  </si>
  <si>
    <t>Value of statistical life. Australian value applied to NSW.</t>
  </si>
  <si>
    <t>$ / person / year</t>
  </si>
  <si>
    <t>Value of a statistical life year. Australian value applied to NSW.</t>
  </si>
  <si>
    <t>Avoided detergent costs</t>
  </si>
  <si>
    <t xml:space="preserve">Coffs Harbour City Council - residential water usage charges - tier 1 - usage of up to the equivalent to 0.438kl per day (for the billing period) </t>
  </si>
  <si>
    <t xml:space="preserve">Coffs Harbour City Council - residential water usage charges - tier 2 - usage in excess of up to the equivalent to 0.438kl per day (for each billling period) </t>
  </si>
  <si>
    <t xml:space="preserve">Land value </t>
  </si>
  <si>
    <t>Valuer General - land values online</t>
  </si>
  <si>
    <t xml:space="preserve">Mental health outcomes </t>
  </si>
  <si>
    <t>IPART (2020). Review of prices for Hunter Water Corporation. https://www.ipart.nsw.gov.au/sites/default/files/documents/final-report-review-of-prices-for-hunter-water-corporation-from-1-july-2020-16-june-2020_0.pdf</t>
  </si>
  <si>
    <t xml:space="preserve">Sydney Water - LRMC estimates - average non-bulk water investments ($/kL) </t>
  </si>
  <si>
    <t xml:space="preserve">Sydney Water - LRMC estimates with AIC method - base case bulk water supply ($/kL) </t>
  </si>
  <si>
    <t>Sydney Water Corporation (2020). Price proposal 2020-24: Appendix 4A. https://www.ipart.nsw.gov.au/sites/default/files/documents/appendices-prices-and-modelling.pdf</t>
  </si>
  <si>
    <t>Hunter Water - LRMC of water supply is based on two hypothetical options for desalination plants, which results in an LRMC between $2.50/kL and $4.00/kL</t>
  </si>
  <si>
    <t>IPART (2020). Prices for Sydney Water. https://www.ipart.nsw.gov.au/sites/default/files/documents/issues-paper-prices-for-sydney-water-from-1-july-2020-september-2019.pdf</t>
  </si>
  <si>
    <t xml:space="preserve">Example: Annual household spend on detergent </t>
  </si>
  <si>
    <t xml:space="preserve">Example: Impact on sense of community </t>
  </si>
  <si>
    <t xml:space="preserve">Example: Impact on outward migration </t>
  </si>
  <si>
    <t xml:space="preserve">Example: Impact on utility reputation and goodwill </t>
  </si>
  <si>
    <t xml:space="preserve">Example: Cost of administering water restrictions incl. administration and governance costs </t>
  </si>
  <si>
    <t xml:space="preserve">Example: Stormwater costs </t>
  </si>
  <si>
    <t xml:space="preserve">Example: Impacts associated with increased rates of poverty </t>
  </si>
  <si>
    <t xml:space="preserve">Example: Impacts of reduced school retention rates </t>
  </si>
  <si>
    <t>Example: Operational cost of increased groundwater extraction</t>
  </si>
  <si>
    <t xml:space="preserve">Example: Operational cost of increased use of a large scale recycling plant </t>
  </si>
  <si>
    <t xml:space="preserve">Example: Operational cost of increased use of a pipeline </t>
  </si>
  <si>
    <t xml:space="preserve">Example: Operational cost of increased use of a desalination plant </t>
  </si>
  <si>
    <t xml:space="preserve">Health outcomes related to urban heat </t>
  </si>
  <si>
    <t xml:space="preserve">Cooper et al., (2018). Willingness to Pay to Avoid Water Restrictions in AustraliaUnder a Changing Climate. </t>
  </si>
  <si>
    <t>Health benefits from water centric livable communities: A report prepared for the Water Services Association of Australia(WSAA)</t>
  </si>
  <si>
    <t xml:space="preserve">Sydney Water Corporation - total LRMC (bulk and non-bulk water) - maximum results from sensitivity analysis (AIC method) - medium demand </t>
  </si>
  <si>
    <t xml:space="preserve">Sydney Water Corporation - total LRMC (bulk and non-bulk water) - maximum results from sensitivity analysis (AIC method) - high  demand </t>
  </si>
  <si>
    <t xml:space="preserve">Sydney Water Corporation - total LRMC (bulk and non-bulk water) - minimum results from sensitivity analysis (AIC method) - low demand </t>
  </si>
  <si>
    <t xml:space="preserve">Sydney Water Corporation - total LRMC (bulk and non-bulk water) - minimum results from sensitivity analysis (AIC method) - medium demand </t>
  </si>
  <si>
    <t xml:space="preserve">Sydney Water Corporation - total LRMC (bulk and non-bulk water) - minimum results from sensitivity analysis (AIC method) - high demand </t>
  </si>
  <si>
    <t>Sydney Water - wastewater SRMC ranged from $0.20/kL and $1.00/kL</t>
  </si>
  <si>
    <t>Inflation $2021/22 to $2022/24</t>
  </si>
  <si>
    <t xml:space="preserve">Example: Marginal Loss Factors (Energy) </t>
  </si>
  <si>
    <t>Australian Energy Market Operator: Marginal Loss Factors 2022-23</t>
  </si>
  <si>
    <t xml:space="preserve">Example: Distributional Loss Factors (Energy) </t>
  </si>
  <si>
    <t>Australian Energy Market Operator: Distributional Loss Fact 2022-23</t>
  </si>
  <si>
    <t xml:space="preserve">BRENT, D. A., GANGADHARAN, L., LASSITER, A., LEROUX, A. &amp; RASCHKY, P. A. 2017. Valuing Environmental Services Provided by Local Stormwater Management. Water Resources Research(53): 4907-4921. </t>
  </si>
  <si>
    <t xml:space="preserve">CRASE, L. &amp; GILLESPIE, R. 2008. The impact of water quality and water level on the recreation values of Lake Hume. Australasian Journal of Environmental Management, 15, 21-29. </t>
  </si>
  <si>
    <t>Estimate of the LRMC of energy network in NSW</t>
  </si>
  <si>
    <t xml:space="preserve">Refer to appendices C: approach to valuing avoided detergent costs </t>
  </si>
  <si>
    <t xml:space="preserve">Refer to appendices D: approach to valuing impact on sense of community </t>
  </si>
  <si>
    <t xml:space="preserve">Refer to appendices D: approach to valuing impact on utility reputation and goodwill </t>
  </si>
  <si>
    <t xml:space="preserve">Refer to appendices C: approach to valuing costs of water conservation measures </t>
  </si>
  <si>
    <t xml:space="preserve">Refer to appendices C: approach to valuing avoided stormwater management costs </t>
  </si>
  <si>
    <t xml:space="preserve">Refer to appendices D: approach to valuing impact on valuing impact on sense of community </t>
  </si>
  <si>
    <t xml:space="preserve">Refer to appendices C: approach to valuing avoided cost of administering water restrictions </t>
  </si>
  <si>
    <t xml:space="preserve">Refer to appendices C: approach to valuing the avoided cost of managing a water quality event </t>
  </si>
  <si>
    <t xml:space="preserve">Refer to appendices C: approach to valuing the avoided wastewater costs </t>
  </si>
  <si>
    <t xml:space="preserve">Refer to appendices C: approach to valuing the 'availability value' of water conservation </t>
  </si>
  <si>
    <t xml:space="preserve">Example: Avoided cost of managing a water quality event </t>
  </si>
  <si>
    <t xml:space="preserve">Example: Avoided wastewater costs </t>
  </si>
  <si>
    <t xml:space="preserve">Example: 'Availability values' of water conservation </t>
  </si>
  <si>
    <t xml:space="preserve">Byron Shire Council (2022). Adopted Revenue Policy including Fees and Charges. </t>
  </si>
  <si>
    <t xml:space="preserve">Cabonne Shire Council (2021). Fees &amp; Charges. </t>
  </si>
  <si>
    <t xml:space="preserve">Clarence Valley Council (2021). Adopted 2021/22 Fees &amp; Charges. </t>
  </si>
  <si>
    <t xml:space="preserve">Dubbo Regional Council (2022). Fees &amp; Charges 2022/2023. </t>
  </si>
  <si>
    <t>Dubbo Regional Council (2022). Fees &amp; Charges 2022/2023.</t>
  </si>
  <si>
    <t xml:space="preserve">Edward River Council (2022). Fees &amp; Charges 2022/2023. </t>
  </si>
  <si>
    <t>Edward River Council (2022). Fees &amp; Charges 2022/2023.</t>
  </si>
  <si>
    <t xml:space="preserve">Federation Council (2022), Revenue Policy 2022-2023. </t>
  </si>
  <si>
    <t xml:space="preserve">Greater Hume Shire Council (2021), Fees and charges. </t>
  </si>
  <si>
    <t xml:space="preserve">Hay Shire Council (2021), Revenue policy. </t>
  </si>
  <si>
    <t xml:space="preserve">MidCoast Council (2022), Fees and Charges Report. </t>
  </si>
  <si>
    <t>Queanbeyan-Palerang Regional Council (2021), Fees and Charges 2021-2022.</t>
  </si>
  <si>
    <t xml:space="preserve">Rous County Council (2021), Statement of Revenue Policy. </t>
  </si>
  <si>
    <t>McNair. B and Ward. M (2012), Willingness to pay research project, ANU, Canberra</t>
  </si>
  <si>
    <t>Cost or benefit - detail</t>
  </si>
  <si>
    <t>Comments (e.g. how was the measure calculated, key findings, limitations of the study etc)</t>
  </si>
  <si>
    <t>Cooper et al. (2011). Cooper, B. Crase, L. Burton, M. Urban Water Restrictions: Attitudes and Avoidance https://agupubs.onlinelibrary.wiley.com/doi/epdf/10.1029/2010WR010226</t>
  </si>
  <si>
    <t>Cooper et al. (2011). Cooper, B. Crase, L. Burton, M. Urban Water Restrictions: Attitudes and Avoidance https://agupubs.onlinelibrary.wiley.com/doi/epdf/10.1029/2010WR010227</t>
  </si>
  <si>
    <t>Cooper et al. (2011). Cooper, B. Crase, L. Burton, M. Urban Water Restrictions: Attitudes and Avoidance https://agupubs.onlinelibrary.wiley.com/doi/epdf/10.1029/2010WR010228</t>
  </si>
  <si>
    <t>Household WTP to avoid water restrictions - UPPER BOUND</t>
  </si>
  <si>
    <t>Household WTP to avoid water restrictions - average of the bounds</t>
  </si>
  <si>
    <t>NSW/VIC</t>
  </si>
  <si>
    <t xml:space="preserve">Consumer surplus per visit to Lake Hume if water level of Lake Hume is near capacity and water quality is good </t>
  </si>
  <si>
    <t xml:space="preserve">Consumer surplus per visit to Lake Hume if the water level of Lake Hume reduce to 50% of its capacity </t>
  </si>
  <si>
    <t xml:space="preserve">Consumer surplus per visit to Lake Hume if the water level of Lake Hume reduce to 10% of its capacity </t>
  </si>
  <si>
    <t xml:space="preserve">Consumer surplus per visit to Lake Hume if the water level of Lake Hume is near capacity with blue-green algea contagion </t>
  </si>
  <si>
    <t xml:space="preserve">Extreme care should be exercised if applying these values. First, this value is not associated with any one passive or active recreation activity and should not be used as a proxy for any specific active, passive or water-based recreation calculations. Second, these values are associated with a very specific waterbody - Lake Hume - and should not be used as an analogue/proxy value for a site that is not comparable to Lake Hume. </t>
  </si>
  <si>
    <t xml:space="preserve">$household/year </t>
  </si>
  <si>
    <t>NSW Government Guide to Cost-Benefit Analysis - AUD Carbon emissions value (per tonne) for the purpose of a CBA</t>
  </si>
  <si>
    <t xml:space="preserve">Refer to technical note on Treasury website for most up-to-date publication of values to use. </t>
  </si>
  <si>
    <t xml:space="preserve">Benefit from reduction in days above 30 degrees per person - parameters are based on the expected health impacts per day above 30 degrees Celsius. That is, $2.90 for each degree reduction per person per year per day above 30 °C. </t>
  </si>
  <si>
    <t xml:space="preserve">For example, if there are 1000 people in an area that has 10 days each year over 30 degrees; an intenvention that resulted in a 2 degree reduction would require benefit calcualtion that multiplied 2.9 by 1000 by 10 by 2. </t>
  </si>
  <si>
    <t>$/degree reduction/households in catchment</t>
  </si>
  <si>
    <t>$/degree reduction/household/per days over 30 degrees in a year</t>
  </si>
  <si>
    <t xml:space="preserve">households in catchment nultiplied by reduction in temperature in degrees multipled by energy benefit per 1 degree reduction in temperature per household. </t>
  </si>
  <si>
    <t>Study site is the Cooks River and Georges River Catchments (Sydney)</t>
  </si>
  <si>
    <t>CATCHMENT METHOD: Average of $891 per person per year moving from an inactive individual to sufficiently active. (This is applied to 6% of people on the basis that there is no large regional park in the area in the base case)</t>
  </si>
  <si>
    <t>CATCHMENT METHOD: Average of  $758 per person per year moving from an insufficiently individual becoming sufficiently active. (This is applied to 6% of people on the basis that there is no large regional park in the area in the base case)</t>
  </si>
  <si>
    <t>PER KM METHOD: Measure the additional kilometres of walking and cycling expected as a result of the
project.</t>
  </si>
  <si>
    <t>$/additional km of walking</t>
  </si>
  <si>
    <t>$/additional km of cycling</t>
  </si>
  <si>
    <t>Sydney Water (2023). Leak detection. https://www.sydneywater.com.au/your-home/saving-water-at-home/leak-detection.html</t>
  </si>
  <si>
    <t>WaterFix Residential callout fee (subsequent times)</t>
  </si>
  <si>
    <t xml:space="preserve">Cost per person for a case of gastroenteritis (includes medical, productivity and mortlaity costs). </t>
  </si>
  <si>
    <t>$/case</t>
  </si>
  <si>
    <t xml:space="preserve">Median household WTP to avoid water restrictions during drought   [conservative estimates using 2012 post-drought data] - Albury </t>
  </si>
  <si>
    <t>Median household WTP to avoid water restrictions during drought   [conservative estimates using 2012 post-drought data] - Bendigo</t>
  </si>
  <si>
    <t>Median household WTP to avoid water restrictions during drought   [conservative estimates using 2012 post-drought data] - Wodonga</t>
  </si>
  <si>
    <t>WTP on an annual basis to be exempt from water restrictions</t>
  </si>
  <si>
    <t>Running the plant for the 12 months up to March 2022 cost the average household $13.61 a year.</t>
  </si>
  <si>
    <t xml:space="preserve">Average WTP per year per km for 10 years for increasing the length of swimmable river between 50 to 70 km.  </t>
  </si>
  <si>
    <t>Average WTP per year for 10 years for A 50 to 85KM increase in the length of riverside with native vegetation growing on both banks. It is an indicator of native plant and animal diversity, including birds dependent on the river</t>
  </si>
  <si>
    <t>Average WTP per year for 10 years for an 85km to 100km increase in the length of riverside with native vegetation growing on both banks. It is an indicator of native plant and animal diversity, including birds dependent on the river</t>
  </si>
  <si>
    <t>Average WTP per year for 10 years for a 70km to 90km increase in the length of river that is not infested with invasive water weeds. Weeds can be unsightly from the bank and a nuisance
to people swimming and boating. They are also one of the reasons for reduced native plant and animal life in the river</t>
  </si>
  <si>
    <t>Average WTP per year for 10 years for a 90km to 120km increase in the length of river that is not infested with invasive water weeds. Weeds can be unsightly from the bank and a nuisance
to people swimming and boating. They are also one of the reasons for reduced native plant and animal life in the river</t>
  </si>
  <si>
    <t xml:space="preserve">NOTE: This value cannot be used for river improvement lengths less than 50km or in excess of 70km. Additionally, this value should not be applied uniformly to all hosueholds within a catchment area, The sample was takejn from the Sydney urban area and had a response rate of 15.4%. Hawkesbury-Nepean River. </t>
  </si>
  <si>
    <t xml:space="preserve">NOTE: This value cannot be used for river improvement lengths less than 50km or in excess of 85km. Additionally, this value should not be applied uniformly to all hosueholds within a catchment area, The sample was taken from the Sydney urban area and had a response rate of 15.4%. Hawkesbury-Nepean River. </t>
  </si>
  <si>
    <t xml:space="preserve">NOTE: This value cannot be used for river improvement lengths less than 70km or in excess of 90km. Additionally, this value should not be applied uniformly to all hosueholds within a catchment area, The sample was taken from the Sydney urban area and had a response rate of 15.4%. Hawkesbury-Nepean River. </t>
  </si>
  <si>
    <t xml:space="preserve">NOTE: This value cannot be used for river improvement lengths less than 90km or in excess of 120km. Additionally, this value should not be applied uniformly to all hosueholds within a catchment area, The sample was taken from the Sydney urban area and had a response rate of 15.4%. Hawkesbury-Nepean River. </t>
  </si>
  <si>
    <t>$/km (within the specified range) for a subset of households</t>
  </si>
  <si>
    <t>$/min (within the specified range) for a subset of households</t>
  </si>
  <si>
    <t>Average WTP per year for 10 years for decreasing the average time it takes a fisherman to catch an Australian bass from 90min to 60min. Estimated time (minutes) that it takes an average fisher to catch one Australian Bass fish in the river. It is an indicator of how many Bass are in the river. Bass are a good indicator of the total number of native fish in the river.</t>
  </si>
  <si>
    <t>Average WTP per year for 10 years for decreasing the average time it takes a fisherman to catch an Australian bass from 60min to 30min. Estimated time (minutes) that it takes an average fisher to catch one Australian Bass fish in the river. It is an indicator of how many Bass are in the river. Bass are a good indicator of the total number of native fish in the river.</t>
  </si>
  <si>
    <t xml:space="preserve">NOTE: This value cannot be used for river improvements that don't represent reductions in time to any value in excess of 90 minutes or below 60 minutes. Additionally, this value should not be applied uniformly to all hosueholds within a catchment area, The sample was takejn from the Sydney urban area and had a response rate of 15.4%. Hawkesbury-Nepean River. </t>
  </si>
  <si>
    <t xml:space="preserve">NOTE: This value cannot be used for river improvements that don't represent reductions in time to any value in excess of 60 minutes or below 30 minutes. Additionally, this value should not be applied uniformly to all hosueholds within a catchment area, The sample was takejn from the Sydney urban area and had a response rate of 15.4%. Hawkesbury-Nepean River. </t>
  </si>
  <si>
    <t xml:space="preserve">Note: WTP defined as dollars per household per kilometer of river in good health at 15% discount rates. </t>
  </si>
  <si>
    <t>Sydney Water Corporation - total LRMC (bulk and non-bulk water) - maximum results from sensitivity analysis (AIC method) - low demand scenario</t>
  </si>
  <si>
    <t>ACT</t>
  </si>
  <si>
    <t xml:space="preserve">For a 5 percentage point reduction in the likelihood (1 year in 20) of STAGE 1 water restrictions assuming a baseline with water conservation measures already in place. ACT based study. </t>
  </si>
  <si>
    <t xml:space="preserve">For a 5 percentage point reduction in the likelihood (1 year in 20) of STAGE 2 water restrictions assuming a baseline with water conservation measures already in place. ACT based study. </t>
  </si>
  <si>
    <t xml:space="preserve">For a 5 percentage point reduction in the likelihood (1 year in 20) of STAGE 3 water restrictions assuming a baseline with water conservation measures already in place. ACT based study. </t>
  </si>
  <si>
    <t xml:space="preserve">For a 5 percentage point reduction in the likelihood (1 year in 20) of STAGE 4 water restrictions assuming a baseline with water conservation measures already in place. ACT based study. </t>
  </si>
  <si>
    <t xml:space="preserve">Only includes cost/avoided cost to hosueholds e.g. respondents did not consider impact of restrictions on government or council use of water. </t>
  </si>
  <si>
    <t>Median household WTP to avoid water restrictions - LOWER BOUND estimate</t>
  </si>
  <si>
    <t xml:space="preserve">Median household WTP per year to avoid water strictions for the full sample (includingthose with zero WTP). Exercise caution applying this value tohyouseholds in a ctahment area - survey repsosne rate of 59% across several metro and rural NSW and VIC areas. </t>
  </si>
  <si>
    <t>Sydney</t>
  </si>
  <si>
    <t>(LOWER BOUND) WTP for aquatic recretation (swimming) OR terrestrial recreation (amenity) per additional visit enabled due to overflow management measures preventing overflow at a low key site</t>
  </si>
  <si>
    <t xml:space="preserve">(Central Value) WTP for aquatic recretation (swimming) OR terrestrial recreation (amenity) per additional visit enabled due to overflow management measures preventing overflow at a low key site </t>
  </si>
  <si>
    <t xml:space="preserve">(UPPER BOUND) WTP for aquatic recretation (swimming) OR terrestrial recreation (amenity) per additional visit enabled due to overflow management measures preventing overflow at a low key site </t>
  </si>
  <si>
    <t>(LOWER BOUND) WTP for aquatic recretation (swimming) OR terrestrial recreation (amenity) per additional visit enabled due to overflow management measures preventing overflow at a major site</t>
  </si>
  <si>
    <t xml:space="preserve">(Central Value) WTP for aquatic recretation (swimming) OR terrestrial recreation (amenity) per additional visit enabled due to overflow management measures preventing overflow at a major site </t>
  </si>
  <si>
    <t xml:space="preserve">(UPPER BOUND) WTP for aquatic recretation (swimming) OR terrestrial recreation (amenity) per additional visit enabled due to overflow management measures preventing overflow at a major site </t>
  </si>
  <si>
    <t>$/ha</t>
  </si>
  <si>
    <t xml:space="preserve">(LOWER BOUND) WTP to avoid overflow on sensitive marine environments via overflow management measures preventing overflow. Value can be applied to wetlands, mangroves and saltmarshs. </t>
  </si>
  <si>
    <t xml:space="preserve">(Central estimate) WTP to avoid overflow on sensitive marine environments via overflow management measures preventing overflow. Value can be applied to wetlands, mangroves and saltmarshs. </t>
  </si>
  <si>
    <t xml:space="preserve">(UPPER BOUND) WTP to avoid overflow on sensitive marine environments via overflow management measures preventing overflow. Value can be applied to wetlands, mangroves and saltmarshs. </t>
  </si>
  <si>
    <t>(LOWER BOUND) WTP to avoid overflow impacting sensitive seagrass marine environments via overflow management measures preventing overflow.</t>
  </si>
  <si>
    <t>(Central estimate) WTP to avoid overflow impacting sensitive seagrass marine environments via overflow management measures preventing overflow.</t>
  </si>
  <si>
    <t>(UPPER BOUND) WTP to avoid overflow impacting sensitive seagrass marine environments via overflow management measures preventing overflow.</t>
  </si>
  <si>
    <t xml:space="preserve">Frontier Economics and Gillespie Economics (2015), Economic valuation of overflow impacts </t>
  </si>
  <si>
    <t>Estimate for the LRMC of energy generation  in NSW</t>
  </si>
  <si>
    <t xml:space="preserve">Average land values - distinct from property prices - can be obtained from the NSW Valuer General. Average land values must be site specific. </t>
  </si>
  <si>
    <t xml:space="preserve">This value only applies when used with respect to avoiding overflow impacts on these environments (study site in Sydney). Value can be applied to wetlands, mangroves and saltmarshs (study site in Sydney). Do not interpret this value as per ha and per person -- it is intended to be used only as a per ha value. </t>
  </si>
  <si>
    <t xml:space="preserve">This value only applies when used with respect to avoiding overflow impacts on seagrass environments (study site in Sydney). Do not interpret this value as per ha and per person -- it is intended to be used only as a per ha value. </t>
  </si>
  <si>
    <t xml:space="preserve">exercise caution when applying these values, consult the Interim Framework for details on the appropriate methodology associated with these values and the appropriate catchment sizes to use. </t>
  </si>
  <si>
    <t xml:space="preserve">Household WTP per year for providing recreation opportunity by improving the water quality in local waterways as well as irrigating public green areas (the status quo consisted of local sports grounds, parks and street line vegetation are not watered and will appear brown or may die during summers and the local waterway is fit for paddling but not swimming) via stormwater investments that would be relected in household water bills. exercise caution applying this value: This value represents WTP for additional benefits over and above the benefits already generated by existing recreation opportunities. </t>
  </si>
  <si>
    <t xml:space="preserve">Household WTP per year to have zero flash flooding incidents due to stormwater investments that would be relected in household water bills. exercise caution applying this value: This value represents WTP for additional benefits over and above the benefits already generated by existing stormwter management and flood prevention/mitigation activities. </t>
  </si>
  <si>
    <t xml:space="preserve">Household WTP per year for improvements to the status quo of continued bank erosion,presence of litter, low biodiversity and high populations of nuisance species and achieve a healthy local stream characterized by a natural channel form and function, high
species diversity and low populations of nuisance insects due to stormwater investments that would be relected in household water bills. exercise caution applying this value: This value represents WTP for additional benefits over and above the benefits already generated by existing stormwater management. </t>
  </si>
  <si>
    <t xml:space="preserve">Household WTP per year to avoid level 3 &amp; 4 water restrictions due to stormwater investments that would be relected in household water bills. exercise caution applying this value: This value represents WTP for additional benefits over and above the benefits already generated by existing stormwater management. </t>
  </si>
  <si>
    <t xml:space="preserve">Household WTP per yearfor a 2 degree reduction in peak summer temperatures due to stormwater investments that would be relected in household water bills. exercise caution applying this value: This value represents WTP for additional benefits over and above the benefits already generated by existing stormwater management. </t>
  </si>
  <si>
    <t>exercise caution when applying this value: This value represents WTP for additional benefits over and above the benefits already generated by existing stormwater management activities</t>
  </si>
  <si>
    <t xml:space="preserve">exercise caution when applying this value: This value represents WTP for additional benefits over and above the benefits already generated by existing stormwater management and flood prevention/mitigation activities. </t>
  </si>
  <si>
    <t>The Department of Climate Change, Energy, the Environment and Water</t>
  </si>
  <si>
    <t>This catelogue of values is designed to accommpany the Water conservation cost-benefit analysis guideline.</t>
  </si>
  <si>
    <t>Identify the project specific change in economic, social and environmental outcomes from water conservation investments (for example volume of water saved).</t>
  </si>
  <si>
    <t>Involve undertaking primary research of specific customers willingness to pay for outcomes.</t>
  </si>
  <si>
    <t>Cover all instances of characteristics of water conservation projects. Using the catalogue may require users to source site specific or project specific information related to the water conservation interventions being evaluated.</t>
  </si>
  <si>
    <t>Cover all necessary steps relevant to water security planning. Water conservation informs just one element of water security planning. Effective, long-term water security planning requires a larger scope of analysis.</t>
  </si>
  <si>
    <t>Provide advice on how to fund investments and manage equity impacts on customer in the area.</t>
  </si>
  <si>
    <t>Provide advice on how to draft a business case consistent with stakeholder expectations.</t>
  </si>
  <si>
    <t>Information</t>
  </si>
  <si>
    <t>Dashboard</t>
  </si>
  <si>
    <t>Library summary</t>
  </si>
  <si>
    <t>Library</t>
  </si>
  <si>
    <t>Longlist of impacts</t>
  </si>
  <si>
    <r>
      <rPr>
        <b/>
        <sz val="10"/>
        <color theme="1"/>
        <rFont val="Open Sans"/>
        <family val="2"/>
        <scheme val="minor"/>
      </rPr>
      <t xml:space="preserve">Note: </t>
    </r>
    <r>
      <rPr>
        <sz val="10"/>
        <color theme="1"/>
        <rFont val="Open Sans"/>
        <family val="2"/>
        <scheme val="minor"/>
      </rPr>
      <t xml:space="preserve">in the absense of a site-specific value, it may be appropriate to use a NSW or Australian value (benefit transfer). For guidance around how to identify when it is appropriate, please refer to the Water conservation cost-benefit analysis guidelines. </t>
    </r>
  </si>
  <si>
    <t>User controls</t>
  </si>
  <si>
    <r>
      <t>Note:</t>
    </r>
    <r>
      <rPr>
        <sz val="11"/>
        <color theme="1"/>
        <rFont val="Open Sans"/>
        <family val="2"/>
      </rPr>
      <t xml:space="preserve"> this sheet looks up values that match the inputs on the dashboard. To add additional values see the l</t>
    </r>
    <r>
      <rPr>
        <i/>
        <sz val="11"/>
        <color theme="1"/>
        <rFont val="Open Sans"/>
        <family val="2"/>
      </rPr>
      <t xml:space="preserve">ibrary </t>
    </r>
    <r>
      <rPr>
        <sz val="11"/>
        <color theme="1"/>
        <rFont val="Open Sans"/>
        <family val="2"/>
      </rPr>
      <t>tab.</t>
    </r>
  </si>
  <si>
    <r>
      <rPr>
        <b/>
        <sz val="11"/>
        <color theme="4"/>
        <rFont val="Open Sans"/>
        <family val="2"/>
      </rPr>
      <t xml:space="preserve">Note: </t>
    </r>
    <r>
      <rPr>
        <sz val="11"/>
        <color theme="4"/>
        <rFont val="Open Sans"/>
        <family val="2"/>
      </rPr>
      <t xml:space="preserve">To add an additional value to the catalogue, scroll to the bottom of the list, select the cost or benefit category (economic, social or environment) and then select the relevant cost of benefit from column F. The catalogue will automatically update. </t>
    </r>
  </si>
  <si>
    <t>Catalogue of values for costs &amp; benefits of water conservation</t>
  </si>
  <si>
    <t>First published: September 2024</t>
  </si>
  <si>
    <t>© State of New South Wales through Department of Climate Change, Energy, the Environment and Water 2024. Information contained in this publication is based on knowledge and understanding at the time of writing, September 2024, and is subject to change. For more information, please visit the following websites:
For ECCS documents: https://www.energy.nsw.gov.au/copyright
For Water and Environment https://www.environment.nsw.gov.au/about-us/copyright-and-disclaimer
For General NSW Government https://www.nsw.gov.au/nsw-government/copyright</t>
  </si>
  <si>
    <t>Department or Agency Reference number: PUB24/762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</si>
</sst>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mmm\-yyyy"/>
    <numFmt numFmtId="165" formatCode="0.0;\-0.0;0.0;@"/>
    <numFmt numFmtId="166" formatCode="_-* #,##0_-;\-* #,##0_-;_-* &quot;-&quot;??_-;_-@_-"/>
  </numFmts>
  <fonts count="102">
    <font>
      <sz val="11"/>
      <color theme="1"/>
      <name val="Open Sans"/>
      <family val="2"/>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sz val="11"/>
      <color theme="1"/>
      <name val="Open Sans"/>
      <family val="2"/>
      <scheme val="minor"/>
    </font>
    <font>
      <u/>
      <sz val="11"/>
      <color theme="10"/>
      <name val="Arial"/>
      <family val="2"/>
    </font>
    <font>
      <u/>
      <sz val="11"/>
      <color theme="11"/>
      <name val="Arial"/>
      <family val="2"/>
    </font>
    <font>
      <sz val="11"/>
      <color theme="1"/>
      <name val="Arial"/>
      <family val="2"/>
    </font>
    <font>
      <sz val="11"/>
      <color rgb="FF006100"/>
      <name val="Open Sans"/>
      <family val="2"/>
      <scheme val="minor"/>
    </font>
    <font>
      <sz val="11"/>
      <color rgb="FF9C0006"/>
      <name val="Open Sans"/>
      <family val="2"/>
      <scheme val="minor"/>
    </font>
    <font>
      <sz val="11"/>
      <color rgb="FF9C5700"/>
      <name val="Open Sans"/>
      <family val="2"/>
      <scheme val="minor"/>
    </font>
    <font>
      <sz val="11"/>
      <color rgb="FF3F3F76"/>
      <name val="Open Sans"/>
      <family val="2"/>
      <scheme val="minor"/>
    </font>
    <font>
      <b/>
      <sz val="11"/>
      <color rgb="FF3F3F3F"/>
      <name val="Open Sans"/>
      <family val="2"/>
      <scheme val="minor"/>
    </font>
    <font>
      <b/>
      <sz val="11"/>
      <color rgb="FFFA7D00"/>
      <name val="Open Sans"/>
      <family val="2"/>
      <scheme val="minor"/>
    </font>
    <font>
      <sz val="11"/>
      <color rgb="FFFA7D00"/>
      <name val="Open Sans"/>
      <family val="2"/>
      <scheme val="minor"/>
    </font>
    <font>
      <b/>
      <sz val="11"/>
      <color theme="0"/>
      <name val="Open Sans"/>
      <family val="2"/>
      <scheme val="minor"/>
    </font>
    <font>
      <sz val="11"/>
      <color rgb="FFFF0000"/>
      <name val="Open Sans"/>
      <family val="2"/>
      <scheme val="minor"/>
    </font>
    <font>
      <i/>
      <sz val="11"/>
      <color rgb="FF7F7F7F"/>
      <name val="Open Sans"/>
      <family val="2"/>
      <scheme val="minor"/>
    </font>
    <font>
      <sz val="18"/>
      <color theme="3"/>
      <name val="Open Sans Light"/>
      <family val="2"/>
      <scheme val="major"/>
    </font>
    <font>
      <b/>
      <sz val="13"/>
      <color theme="3"/>
      <name val="Open Sans"/>
      <family val="2"/>
      <scheme val="minor"/>
    </font>
    <font>
      <b/>
      <sz val="11"/>
      <color theme="3"/>
      <name val="Open Sans"/>
      <family val="2"/>
      <scheme val="minor"/>
    </font>
    <font>
      <b/>
      <sz val="11"/>
      <color theme="1"/>
      <name val="Open Sans"/>
      <family val="2"/>
      <scheme val="minor"/>
    </font>
    <font>
      <sz val="11"/>
      <color theme="1"/>
      <name val="Open Sans SemiBold"/>
      <family val="2"/>
    </font>
    <font>
      <sz val="11"/>
      <name val="Open Sans"/>
      <family val="2"/>
    </font>
    <font>
      <u/>
      <sz val="11"/>
      <color theme="10"/>
      <name val="Open Sans"/>
      <family val="2"/>
    </font>
    <font>
      <u/>
      <sz val="11"/>
      <color theme="11"/>
      <name val="Open Sans"/>
      <family val="2"/>
    </font>
    <font>
      <sz val="15"/>
      <color theme="3"/>
      <name val="Open Sans Light"/>
      <family val="2"/>
      <scheme val="major"/>
    </font>
    <font>
      <sz val="18"/>
      <color theme="1"/>
      <name val="Open Sans Light"/>
      <family val="2"/>
      <scheme val="major"/>
    </font>
    <font>
      <sz val="14"/>
      <color theme="1"/>
      <name val="Open Sans SemiBold"/>
      <family val="2"/>
    </font>
    <font>
      <sz val="12"/>
      <color theme="1"/>
      <name val="Open Sans SemiBold"/>
      <family val="2"/>
    </font>
    <font>
      <sz val="11"/>
      <color theme="1"/>
      <name val="Open Sans"/>
      <family val="2"/>
    </font>
    <font>
      <sz val="10"/>
      <name val="Arial"/>
      <family val="2"/>
    </font>
    <font>
      <sz val="8"/>
      <name val="Open Sans"/>
      <family val="2"/>
    </font>
    <font>
      <b/>
      <sz val="20"/>
      <color indexed="9"/>
      <name val="Open Sans"/>
      <family val="2"/>
      <scheme val="minor"/>
    </font>
    <font>
      <sz val="20"/>
      <color theme="0"/>
      <name val="Open Sans"/>
      <family val="2"/>
      <scheme val="minor"/>
    </font>
    <font>
      <sz val="20"/>
      <color indexed="9"/>
      <name val="Open Sans"/>
      <family val="2"/>
      <scheme val="minor"/>
    </font>
    <font>
      <sz val="16"/>
      <name val="Open Sans"/>
      <family val="2"/>
      <scheme val="minor"/>
    </font>
    <font>
      <sz val="16"/>
      <color theme="0"/>
      <name val="Open Sans"/>
      <family val="2"/>
      <scheme val="minor"/>
    </font>
    <font>
      <sz val="10"/>
      <color theme="1"/>
      <name val="Open Sans"/>
      <family val="2"/>
      <scheme val="minor"/>
    </font>
    <font>
      <sz val="14"/>
      <color theme="5"/>
      <name val="Open Sans"/>
      <family val="2"/>
      <scheme val="minor"/>
    </font>
    <font>
      <b/>
      <sz val="10"/>
      <color theme="1"/>
      <name val="Open Sans"/>
      <family val="2"/>
      <scheme val="minor"/>
    </font>
    <font>
      <sz val="14"/>
      <color theme="4"/>
      <name val="Open Sans"/>
      <family val="2"/>
      <scheme val="minor"/>
    </font>
    <font>
      <sz val="20"/>
      <color theme="0"/>
      <name val="Open Sans Light"/>
      <family val="2"/>
      <scheme val="major"/>
    </font>
    <font>
      <sz val="16"/>
      <color theme="0"/>
      <name val="Open Sans SemiBold"/>
      <family val="2"/>
    </font>
    <font>
      <b/>
      <u/>
      <sz val="11"/>
      <color theme="4"/>
      <name val="Open Sans"/>
      <family val="2"/>
      <scheme val="minor"/>
    </font>
    <font>
      <sz val="8"/>
      <name val="Arial"/>
      <family val="2"/>
    </font>
    <font>
      <b/>
      <u/>
      <sz val="12"/>
      <color theme="4"/>
      <name val="Open Sans"/>
      <family val="2"/>
      <scheme val="minor"/>
    </font>
    <font>
      <sz val="10"/>
      <name val="Open Sans Light"/>
      <family val="2"/>
      <scheme val="major"/>
    </font>
    <font>
      <sz val="22"/>
      <color rgb="FFE83F35"/>
      <name val="Open Sans"/>
      <family val="2"/>
      <scheme val="minor"/>
    </font>
    <font>
      <b/>
      <sz val="11"/>
      <color theme="1"/>
      <name val="Open Sans"/>
      <family val="2"/>
    </font>
    <font>
      <sz val="11"/>
      <color theme="1"/>
      <name val="Calibri"/>
      <family val="2"/>
    </font>
    <font>
      <sz val="11"/>
      <name val="Open Sans"/>
      <family val="2"/>
      <scheme val="minor"/>
    </font>
    <font>
      <u/>
      <sz val="11"/>
      <color theme="10"/>
      <name val="Open Sans"/>
      <family val="2"/>
      <scheme val="minor"/>
    </font>
    <font>
      <sz val="10"/>
      <color theme="1"/>
      <name val="Arial"/>
      <family val="2"/>
    </font>
    <font>
      <sz val="10"/>
      <color theme="1"/>
      <name val="Open Sans"/>
      <family val="2"/>
    </font>
    <font>
      <sz val="11"/>
      <color rgb="FFFF0000"/>
      <name val="Open Sans"/>
      <family val="2"/>
    </font>
    <font>
      <sz val="11"/>
      <name val="Arial"/>
      <family val="2"/>
    </font>
    <font>
      <sz val="20"/>
      <color indexed="9"/>
      <name val="Arial"/>
      <family val="2"/>
    </font>
    <font>
      <sz val="16"/>
      <name val="Arial"/>
      <family val="2"/>
    </font>
    <font>
      <i/>
      <sz val="11"/>
      <color theme="1"/>
      <name val="Open Sans"/>
      <family val="2"/>
    </font>
    <font>
      <i/>
      <sz val="10"/>
      <color theme="7"/>
      <name val="Open Sans"/>
      <family val="2"/>
      <scheme val="minor"/>
    </font>
    <font>
      <sz val="11"/>
      <color theme="1"/>
      <name val="Open Sans"/>
      <family val="2"/>
      <scheme val="minor"/>
    </font>
    <font>
      <u/>
      <sz val="11"/>
      <color theme="4"/>
      <name val="Open Sans"/>
      <family val="2"/>
    </font>
    <font>
      <sz val="10"/>
      <color theme="4"/>
      <name val="Open Sans"/>
      <family val="2"/>
      <scheme val="minor"/>
    </font>
    <font>
      <sz val="11"/>
      <color theme="4"/>
      <name val="Open Sans"/>
      <family val="2"/>
    </font>
    <font>
      <sz val="20"/>
      <color theme="0"/>
      <name val="Public Sans"/>
      <family val="3"/>
    </font>
    <font>
      <sz val="16"/>
      <color theme="0"/>
      <name val="Public Sans"/>
      <family val="3"/>
    </font>
    <font>
      <sz val="16"/>
      <color indexed="9"/>
      <name val="Public Sans"/>
      <family val="3"/>
    </font>
    <font>
      <b/>
      <sz val="16"/>
      <color indexed="9"/>
      <name val="Public Sans"/>
      <family val="3"/>
    </font>
    <font>
      <sz val="12"/>
      <color theme="0"/>
      <name val="Public Sans"/>
      <family val="3"/>
    </font>
    <font>
      <sz val="20"/>
      <color theme="4"/>
      <name val="Open Sans"/>
      <family val="2"/>
      <scheme val="minor"/>
    </font>
    <font>
      <sz val="22"/>
      <color theme="4"/>
      <name val="Open Sans"/>
      <family val="2"/>
      <scheme val="minor"/>
    </font>
    <font>
      <sz val="11"/>
      <color theme="4"/>
      <name val="Open Sans"/>
      <family val="2"/>
      <scheme val="minor"/>
    </font>
    <font>
      <sz val="16"/>
      <color theme="4"/>
      <name val="Open Sans"/>
      <family val="2"/>
      <scheme val="minor"/>
    </font>
    <font>
      <b/>
      <sz val="11"/>
      <color theme="4"/>
      <name val="Open Sans"/>
      <family val="2"/>
    </font>
    <font>
      <sz val="10"/>
      <name val="Open Sans"/>
      <family val="2"/>
      <scheme val="minor"/>
    </font>
  </fonts>
  <fills count="19">
    <fill>
      <patternFill patternType="none"/>
    </fill>
    <fill>
      <patternFill patternType="gray125"/>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tint="-4.9989318521683403E-2"/>
        <bgColor indexed="64"/>
      </patternFill>
    </fill>
    <fill>
      <patternFill patternType="solid">
        <fgColor rgb="FF00A897"/>
        <bgColor indexed="64"/>
      </patternFill>
    </fill>
    <fill>
      <patternFill patternType="solid">
        <fgColor theme="6" tint="0.59996337778862885"/>
        <bgColor indexed="64"/>
      </patternFill>
    </fill>
    <fill>
      <patternFill patternType="solid">
        <fgColor theme="0"/>
        <bgColor indexed="64"/>
      </patternFill>
    </fill>
    <fill>
      <patternFill patternType="solid">
        <fgColor rgb="FFFFFFFF"/>
        <bgColor indexed="64"/>
      </patternFill>
    </fill>
    <fill>
      <patternFill patternType="solid">
        <fgColor rgb="FF207BA1"/>
        <bgColor indexed="64"/>
      </patternFill>
    </fill>
    <fill>
      <patternFill patternType="solid">
        <fgColor theme="6" tint="0.79998168889431442"/>
        <bgColor indexed="64"/>
      </patternFill>
    </fill>
    <fill>
      <patternFill patternType="solid">
        <fgColor theme="2"/>
        <bgColor indexed="64"/>
      </patternFill>
    </fill>
    <fill>
      <patternFill patternType="solid">
        <fgColor rgb="FF012363"/>
        <bgColor indexed="64"/>
      </patternFill>
    </fill>
  </fills>
  <borders count="2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theme="0"/>
      </left>
      <right style="thin">
        <color theme="0"/>
      </right>
      <top style="thin">
        <color theme="0"/>
      </top>
      <bottom style="medium">
        <color theme="4"/>
      </bottom>
      <diagonal/>
    </border>
    <border>
      <left/>
      <right/>
      <top/>
      <bottom style="medium">
        <color theme="4"/>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
      <left style="medium">
        <color theme="0" tint="-0.24994659260841701"/>
      </left>
      <right/>
      <top/>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style="thin">
        <color theme="0"/>
      </left>
      <right style="thin">
        <color theme="0"/>
      </right>
      <top style="thin">
        <color theme="0"/>
      </top>
      <bottom style="thin">
        <color rgb="FF00ABE6"/>
      </bottom>
      <diagonal/>
    </border>
    <border>
      <left/>
      <right/>
      <top/>
      <bottom style="thin">
        <color rgb="FF00ABE6"/>
      </bottom>
      <diagonal/>
    </border>
  </borders>
  <cellStyleXfs count="38">
    <xf numFmtId="0" fontId="0" fillId="0" borderId="0"/>
    <xf numFmtId="0" fontId="31" fillId="0" borderId="0" applyNumberFormat="0" applyFill="0" applyBorder="0" applyAlignment="0" applyProtection="0"/>
    <xf numFmtId="0" fontId="32" fillId="0" borderId="0" applyNumberFormat="0" applyFill="0" applyBorder="0" applyAlignment="0" applyProtection="0"/>
    <xf numFmtId="0" fontId="34" fillId="3" borderId="0" applyNumberFormat="0" applyBorder="0" applyAlignment="0" applyProtection="0"/>
    <xf numFmtId="0" fontId="35" fillId="4" borderId="0" applyNumberFormat="0" applyBorder="0" applyAlignment="0" applyProtection="0"/>
    <xf numFmtId="0" fontId="36" fillId="5" borderId="0" applyNumberFormat="0" applyBorder="0" applyAlignment="0" applyProtection="0"/>
    <xf numFmtId="0" fontId="37" fillId="6" borderId="1" applyNumberFormat="0" applyAlignment="0" applyProtection="0"/>
    <xf numFmtId="0" fontId="38" fillId="7" borderId="2" applyNumberFormat="0" applyAlignment="0" applyProtection="0"/>
    <xf numFmtId="0" fontId="39" fillId="7" borderId="1" applyNumberFormat="0" applyAlignment="0" applyProtection="0"/>
    <xf numFmtId="0" fontId="40" fillId="0" borderId="3" applyNumberFormat="0" applyFill="0" applyAlignment="0" applyProtection="0"/>
    <xf numFmtId="0" fontId="41" fillId="8" borderId="4" applyNumberFormat="0" applyAlignment="0" applyProtection="0"/>
    <xf numFmtId="0" fontId="42" fillId="0" borderId="0" applyNumberFormat="0" applyFill="0" applyBorder="0" applyAlignment="0" applyProtection="0"/>
    <xf numFmtId="0" fontId="33" fillId="9" borderId="5" applyNumberFormat="0" applyFont="0" applyAlignment="0" applyProtection="0"/>
    <xf numFmtId="0" fontId="43" fillId="0" borderId="0" applyNumberFormat="0" applyFill="0" applyBorder="0" applyAlignment="0" applyProtection="0"/>
    <xf numFmtId="0" fontId="54" fillId="0" borderId="0"/>
    <xf numFmtId="0" fontId="55" fillId="0" borderId="0"/>
    <xf numFmtId="0" fontId="49" fillId="0" borderId="0"/>
    <xf numFmtId="0" fontId="50" fillId="0" borderId="0" applyNumberFormat="0" applyFill="0" applyBorder="0" applyAlignment="0" applyProtection="0"/>
    <xf numFmtId="0" fontId="49" fillId="10" borderId="0"/>
    <xf numFmtId="0" fontId="49" fillId="12" borderId="0"/>
    <xf numFmtId="0" fontId="49" fillId="11" borderId="0"/>
    <xf numFmtId="0" fontId="51" fillId="0" borderId="0" applyNumberFormat="0" applyFill="0" applyBorder="0" applyAlignment="0" applyProtection="0"/>
    <xf numFmtId="0" fontId="44" fillId="0" borderId="0" applyNumberFormat="0" applyFill="0" applyBorder="0" applyAlignment="0" applyProtection="0"/>
    <xf numFmtId="0" fontId="52" fillId="0" borderId="6" applyNumberFormat="0" applyFill="0" applyAlignment="0" applyProtection="0"/>
    <xf numFmtId="0" fontId="45" fillId="0" borderId="7" applyNumberFormat="0" applyFill="0" applyAlignment="0" applyProtection="0"/>
    <xf numFmtId="0" fontId="46" fillId="0" borderId="8" applyNumberFormat="0" applyFill="0" applyAlignment="0" applyProtection="0"/>
    <xf numFmtId="0" fontId="46" fillId="0" borderId="0" applyNumberFormat="0" applyFill="0" applyBorder="0" applyAlignment="0" applyProtection="0"/>
    <xf numFmtId="0" fontId="47" fillId="0" borderId="9" applyNumberFormat="0" applyFill="0" applyAlignment="0" applyProtection="0"/>
    <xf numFmtId="0" fontId="53" fillId="0" borderId="0">
      <alignment vertical="top"/>
    </xf>
    <xf numFmtId="0" fontId="48" fillId="0" borderId="0"/>
    <xf numFmtId="43" fontId="56" fillId="0" borderId="0" applyFont="0" applyFill="0" applyBorder="0" applyAlignment="0" applyProtection="0"/>
    <xf numFmtId="0" fontId="57" fillId="0" borderId="0"/>
    <xf numFmtId="0" fontId="57" fillId="0" borderId="0"/>
    <xf numFmtId="0" fontId="29" fillId="0" borderId="0"/>
    <xf numFmtId="0" fontId="29" fillId="0" borderId="0"/>
    <xf numFmtId="0" fontId="29" fillId="0" borderId="0"/>
    <xf numFmtId="0" fontId="20" fillId="0" borderId="0"/>
    <xf numFmtId="0" fontId="78" fillId="0" borderId="0" applyNumberFormat="0" applyFill="0" applyBorder="0" applyAlignment="0" applyProtection="0"/>
  </cellStyleXfs>
  <cellXfs count="238">
    <xf numFmtId="0" fontId="0" fillId="0" borderId="0" xfId="0"/>
    <xf numFmtId="0" fontId="59" fillId="2" borderId="0" xfId="0" applyFont="1" applyFill="1" applyAlignment="1">
      <alignment vertical="center"/>
    </xf>
    <xf numFmtId="0" fontId="61" fillId="2" borderId="0" xfId="0" applyFont="1" applyFill="1" applyAlignment="1">
      <alignment vertical="center"/>
    </xf>
    <xf numFmtId="0" fontId="62" fillId="2" borderId="0" xfId="0" applyFont="1" applyFill="1" applyAlignment="1">
      <alignment vertical="top"/>
    </xf>
    <xf numFmtId="0" fontId="63" fillId="2" borderId="0" xfId="0" applyFont="1" applyFill="1" applyAlignment="1">
      <alignment vertical="center"/>
    </xf>
    <xf numFmtId="0" fontId="30" fillId="2" borderId="0" xfId="0" applyFont="1" applyFill="1"/>
    <xf numFmtId="0" fontId="64" fillId="13" borderId="0" xfId="0" applyFont="1" applyFill="1"/>
    <xf numFmtId="0" fontId="64" fillId="0" borderId="0" xfId="0" applyFont="1"/>
    <xf numFmtId="0" fontId="64" fillId="13" borderId="11" xfId="0" applyFont="1" applyFill="1" applyBorder="1"/>
    <xf numFmtId="0" fontId="67" fillId="13" borderId="10" xfId="0" applyFont="1" applyFill="1" applyBorder="1" applyAlignment="1">
      <alignment horizontal="left"/>
    </xf>
    <xf numFmtId="0" fontId="0" fillId="13" borderId="0" xfId="0" applyFill="1"/>
    <xf numFmtId="0" fontId="29" fillId="0" borderId="0" xfId="0" applyFont="1"/>
    <xf numFmtId="0" fontId="69" fillId="2" borderId="0" xfId="0" applyFont="1" applyFill="1" applyAlignment="1">
      <alignment vertical="center"/>
    </xf>
    <xf numFmtId="0" fontId="29" fillId="2" borderId="0" xfId="0" applyFont="1" applyFill="1"/>
    <xf numFmtId="0" fontId="70" fillId="13" borderId="0" xfId="32" applyFont="1" applyFill="1" applyAlignment="1">
      <alignment horizontal="left"/>
    </xf>
    <xf numFmtId="0" fontId="71" fillId="13" borderId="0" xfId="32" applyFont="1" applyFill="1" applyAlignment="1">
      <alignment horizontal="left" wrapText="1"/>
    </xf>
    <xf numFmtId="0" fontId="0" fillId="13" borderId="0" xfId="0" applyFill="1" applyAlignment="1">
      <alignment horizontal="left"/>
    </xf>
    <xf numFmtId="0" fontId="72" fillId="0" borderId="0" xfId="0" applyFont="1" applyAlignment="1">
      <alignment horizontal="left"/>
    </xf>
    <xf numFmtId="0" fontId="66" fillId="13" borderId="0" xfId="32" applyFont="1" applyFill="1" applyAlignment="1">
      <alignment horizontal="left"/>
    </xf>
    <xf numFmtId="0" fontId="64" fillId="13" borderId="0" xfId="32" applyFont="1" applyFill="1" applyAlignment="1">
      <alignment horizontal="left"/>
    </xf>
    <xf numFmtId="0" fontId="64" fillId="13" borderId="0" xfId="0" applyFont="1" applyFill="1" applyAlignment="1">
      <alignment horizontal="left"/>
    </xf>
    <xf numFmtId="0" fontId="73" fillId="13" borderId="0" xfId="33" applyFont="1" applyFill="1" applyAlignment="1">
      <alignment horizontal="left"/>
    </xf>
    <xf numFmtId="164" fontId="66" fillId="13" borderId="0" xfId="32" applyNumberFormat="1" applyFont="1" applyFill="1" applyAlignment="1">
      <alignment horizontal="left"/>
    </xf>
    <xf numFmtId="0" fontId="64" fillId="13" borderId="0" xfId="33" applyFont="1" applyFill="1" applyAlignment="1">
      <alignment horizontal="left"/>
    </xf>
    <xf numFmtId="165" fontId="64" fillId="13" borderId="0" xfId="33" applyNumberFormat="1" applyFont="1" applyFill="1" applyAlignment="1">
      <alignment horizontal="left"/>
    </xf>
    <xf numFmtId="0" fontId="68" fillId="15" borderId="0" xfId="0" applyFont="1" applyFill="1" applyAlignment="1">
      <alignment vertical="center"/>
    </xf>
    <xf numFmtId="2" fontId="0" fillId="14" borderId="0" xfId="0" applyNumberFormat="1" applyFill="1"/>
    <xf numFmtId="0" fontId="64" fillId="14" borderId="0" xfId="32" applyFont="1" applyFill="1" applyAlignment="1">
      <alignment horizontal="left"/>
    </xf>
    <xf numFmtId="164" fontId="64" fillId="14" borderId="0" xfId="32" applyNumberFormat="1" applyFont="1" applyFill="1" applyAlignment="1">
      <alignment horizontal="left"/>
    </xf>
    <xf numFmtId="165" fontId="64" fillId="14" borderId="0" xfId="32" applyNumberFormat="1" applyFont="1" applyFill="1" applyAlignment="1">
      <alignment horizontal="left"/>
    </xf>
    <xf numFmtId="164" fontId="64" fillId="14" borderId="0" xfId="34" applyNumberFormat="1" applyFont="1" applyFill="1" applyAlignment="1">
      <alignment horizontal="left"/>
    </xf>
    <xf numFmtId="165" fontId="64" fillId="14" borderId="0" xfId="34" applyNumberFormat="1" applyFont="1" applyFill="1" applyAlignment="1">
      <alignment horizontal="left"/>
    </xf>
    <xf numFmtId="164" fontId="64" fillId="14" borderId="0" xfId="35" applyNumberFormat="1" applyFont="1" applyFill="1" applyAlignment="1">
      <alignment horizontal="left"/>
    </xf>
    <xf numFmtId="165" fontId="64" fillId="14" borderId="0" xfId="35" applyNumberFormat="1" applyFont="1" applyFill="1" applyAlignment="1">
      <alignment horizontal="left"/>
    </xf>
    <xf numFmtId="165" fontId="64" fillId="14" borderId="0" xfId="33" applyNumberFormat="1" applyFont="1" applyFill="1" applyAlignment="1">
      <alignment horizontal="left"/>
    </xf>
    <xf numFmtId="0" fontId="0" fillId="13" borderId="0" xfId="0" applyFill="1" applyAlignment="1">
      <alignment horizontal="center"/>
    </xf>
    <xf numFmtId="0" fontId="0" fillId="0" borderId="0" xfId="0" applyAlignment="1">
      <alignment horizontal="center"/>
    </xf>
    <xf numFmtId="0" fontId="21" fillId="0" borderId="0" xfId="0" applyFont="1"/>
    <xf numFmtId="0" fontId="68" fillId="2" borderId="0" xfId="0" applyFont="1" applyFill="1" applyAlignment="1">
      <alignment vertical="center"/>
    </xf>
    <xf numFmtId="0" fontId="64" fillId="0" borderId="12" xfId="0" applyFont="1" applyBorder="1"/>
    <xf numFmtId="0" fontId="77" fillId="0" borderId="0" xfId="0" applyFont="1" applyAlignment="1">
      <alignment vertical="top"/>
    </xf>
    <xf numFmtId="0" fontId="77" fillId="0" borderId="14" xfId="0" applyFont="1" applyBorder="1" applyAlignment="1">
      <alignment vertical="top"/>
    </xf>
    <xf numFmtId="10" fontId="0" fillId="13" borderId="0" xfId="0" applyNumberFormat="1" applyFill="1"/>
    <xf numFmtId="165" fontId="79" fillId="0" borderId="0" xfId="36" applyNumberFormat="1" applyFont="1" applyAlignment="1">
      <alignment horizontal="left"/>
    </xf>
    <xf numFmtId="164" fontId="79" fillId="0" borderId="0" xfId="36" applyNumberFormat="1" applyFont="1" applyAlignment="1">
      <alignment horizontal="left"/>
    </xf>
    <xf numFmtId="164" fontId="79" fillId="13" borderId="0" xfId="36" applyNumberFormat="1" applyFont="1" applyFill="1" applyAlignment="1">
      <alignment horizontal="left"/>
    </xf>
    <xf numFmtId="165" fontId="79" fillId="13" borderId="0" xfId="36" applyNumberFormat="1" applyFont="1" applyFill="1" applyAlignment="1">
      <alignment horizontal="left"/>
    </xf>
    <xf numFmtId="165" fontId="80" fillId="13" borderId="0" xfId="0" applyNumberFormat="1" applyFont="1" applyFill="1" applyAlignment="1">
      <alignment horizontal="left"/>
    </xf>
    <xf numFmtId="0" fontId="66" fillId="0" borderId="0" xfId="0" applyFont="1"/>
    <xf numFmtId="43" fontId="19" fillId="13" borderId="12" xfId="30" applyFont="1" applyFill="1" applyBorder="1" applyAlignment="1">
      <alignment vertical="center" wrapText="1"/>
    </xf>
    <xf numFmtId="43" fontId="19" fillId="13" borderId="12" xfId="30" applyFont="1" applyFill="1" applyBorder="1" applyAlignment="1">
      <alignment horizontal="center" vertical="center" wrapText="1"/>
    </xf>
    <xf numFmtId="1" fontId="19" fillId="13" borderId="12" xfId="30" applyNumberFormat="1" applyFont="1" applyFill="1" applyBorder="1" applyAlignment="1">
      <alignment horizontal="center" vertical="center" wrapText="1"/>
    </xf>
    <xf numFmtId="0" fontId="0" fillId="13" borderId="0" xfId="0" applyFill="1" applyAlignment="1">
      <alignment vertical="center"/>
    </xf>
    <xf numFmtId="0" fontId="0" fillId="0" borderId="0" xfId="0" applyAlignment="1">
      <alignment vertical="center"/>
    </xf>
    <xf numFmtId="0" fontId="81" fillId="13" borderId="0" xfId="0" applyFont="1" applyFill="1" applyAlignment="1">
      <alignment vertical="center"/>
    </xf>
    <xf numFmtId="0" fontId="81" fillId="0" borderId="0" xfId="0" applyFont="1" applyAlignment="1">
      <alignment vertical="center"/>
    </xf>
    <xf numFmtId="43" fontId="0" fillId="13" borderId="0" xfId="0" applyNumberFormat="1" applyFill="1" applyAlignment="1">
      <alignment horizontal="center"/>
    </xf>
    <xf numFmtId="0" fontId="0" fillId="2" borderId="0" xfId="0" applyFill="1"/>
    <xf numFmtId="0" fontId="83" fillId="0" borderId="0" xfId="0" applyFont="1" applyAlignment="1">
      <alignment vertical="center"/>
    </xf>
    <xf numFmtId="0" fontId="84" fillId="2" borderId="0" xfId="0" applyFont="1" applyFill="1" applyAlignment="1">
      <alignment vertical="top"/>
    </xf>
    <xf numFmtId="0" fontId="82" fillId="0" borderId="0" xfId="0" applyFont="1" applyAlignment="1">
      <alignment vertical="top"/>
    </xf>
    <xf numFmtId="0" fontId="14" fillId="0" borderId="0" xfId="0" applyFont="1"/>
    <xf numFmtId="0" fontId="75" fillId="13" borderId="0" xfId="0" applyFont="1" applyFill="1"/>
    <xf numFmtId="0" fontId="86" fillId="0" borderId="0" xfId="0" applyFont="1" applyAlignment="1">
      <alignment wrapText="1"/>
    </xf>
    <xf numFmtId="0" fontId="64" fillId="16" borderId="12" xfId="0" applyFont="1" applyFill="1" applyBorder="1"/>
    <xf numFmtId="0" fontId="64" fillId="0" borderId="12" xfId="0" applyFont="1" applyBorder="1" applyAlignment="1">
      <alignment horizontal="center"/>
    </xf>
    <xf numFmtId="43" fontId="19" fillId="16" borderId="12" xfId="30" applyFont="1" applyFill="1" applyBorder="1" applyAlignment="1">
      <alignment vertical="center" wrapText="1"/>
    </xf>
    <xf numFmtId="43" fontId="87" fillId="13" borderId="12" xfId="30" applyFont="1" applyFill="1" applyBorder="1" applyAlignment="1">
      <alignment horizontal="center" vertical="center" wrapText="1"/>
    </xf>
    <xf numFmtId="1" fontId="0" fillId="13" borderId="0" xfId="30" applyNumberFormat="1" applyFont="1" applyFill="1" applyAlignment="1">
      <alignment horizontal="center"/>
    </xf>
    <xf numFmtId="1" fontId="87" fillId="13" borderId="12" xfId="30" applyNumberFormat="1" applyFont="1" applyFill="1" applyBorder="1" applyAlignment="1">
      <alignment horizontal="center" vertical="center" wrapText="1"/>
    </xf>
    <xf numFmtId="1" fontId="0" fillId="0" borderId="0" xfId="30" applyNumberFormat="1" applyFont="1" applyAlignment="1">
      <alignment horizontal="center"/>
    </xf>
    <xf numFmtId="43" fontId="13" fillId="16" borderId="12" xfId="30" applyFont="1" applyFill="1" applyBorder="1" applyAlignment="1">
      <alignment horizontal="center" vertical="center" wrapText="1"/>
    </xf>
    <xf numFmtId="43" fontId="29" fillId="16" borderId="12" xfId="30" applyFont="1" applyFill="1" applyBorder="1" applyAlignment="1">
      <alignment vertical="center" wrapText="1"/>
    </xf>
    <xf numFmtId="43" fontId="29" fillId="16" borderId="12" xfId="30" applyFont="1" applyFill="1" applyBorder="1" applyAlignment="1">
      <alignment vertical="center"/>
    </xf>
    <xf numFmtId="0" fontId="28" fillId="16" borderId="12" xfId="30" applyNumberFormat="1" applyFont="1" applyFill="1" applyBorder="1" applyAlignment="1">
      <alignment horizontal="center" vertical="center"/>
    </xf>
    <xf numFmtId="43" fontId="13" fillId="16" borderId="12" xfId="30" applyFont="1" applyFill="1" applyBorder="1" applyAlignment="1">
      <alignment vertical="center"/>
    </xf>
    <xf numFmtId="43" fontId="13" fillId="16" borderId="12" xfId="30" applyFont="1" applyFill="1" applyBorder="1" applyAlignment="1">
      <alignment vertical="center" wrapText="1"/>
    </xf>
    <xf numFmtId="43" fontId="50" fillId="16" borderId="12" xfId="17" applyNumberFormat="1" applyFill="1" applyBorder="1" applyAlignment="1">
      <alignment vertical="center" wrapText="1"/>
    </xf>
    <xf numFmtId="43" fontId="26" fillId="16" borderId="12" xfId="30" applyFont="1" applyFill="1" applyBorder="1" applyAlignment="1">
      <alignment horizontal="center" vertical="center"/>
    </xf>
    <xf numFmtId="43" fontId="13" fillId="16" borderId="12" xfId="30" applyFont="1" applyFill="1" applyBorder="1" applyAlignment="1">
      <alignment horizontal="center" vertical="center"/>
    </xf>
    <xf numFmtId="0" fontId="13" fillId="16" borderId="12" xfId="30" applyNumberFormat="1" applyFont="1" applyFill="1" applyBorder="1" applyAlignment="1">
      <alignment horizontal="center" vertical="center"/>
    </xf>
    <xf numFmtId="43" fontId="25" fillId="16" borderId="12" xfId="30" applyFont="1" applyFill="1" applyBorder="1" applyAlignment="1">
      <alignment horizontal="center" vertical="center"/>
    </xf>
    <xf numFmtId="0" fontId="25" fillId="16" borderId="12" xfId="30" applyNumberFormat="1" applyFont="1" applyFill="1" applyBorder="1" applyAlignment="1">
      <alignment horizontal="center" vertical="center"/>
    </xf>
    <xf numFmtId="0" fontId="86" fillId="13" borderId="0" xfId="0" applyFont="1" applyFill="1" applyAlignment="1">
      <alignment wrapText="1"/>
    </xf>
    <xf numFmtId="43" fontId="12" fillId="16" borderId="12" xfId="30" applyFont="1" applyFill="1" applyBorder="1" applyAlignment="1">
      <alignment vertical="center"/>
    </xf>
    <xf numFmtId="43" fontId="50" fillId="16" borderId="12" xfId="17" applyNumberFormat="1" applyFill="1" applyBorder="1" applyAlignment="1">
      <alignment vertical="center"/>
    </xf>
    <xf numFmtId="43" fontId="25" fillId="16" borderId="12" xfId="30" applyFont="1" applyFill="1" applyBorder="1" applyAlignment="1">
      <alignment horizontal="center"/>
    </xf>
    <xf numFmtId="0" fontId="25" fillId="16" borderId="12" xfId="30" applyNumberFormat="1" applyFont="1" applyFill="1" applyBorder="1" applyAlignment="1">
      <alignment horizontal="center"/>
    </xf>
    <xf numFmtId="0" fontId="86" fillId="0" borderId="0" xfId="0" applyFont="1" applyAlignment="1">
      <alignment vertical="center" wrapText="1"/>
    </xf>
    <xf numFmtId="0" fontId="0" fillId="13" borderId="0" xfId="0" applyFill="1" applyAlignment="1">
      <alignment vertical="center" wrapText="1"/>
    </xf>
    <xf numFmtId="0" fontId="0" fillId="13" borderId="0" xfId="0" applyFill="1" applyAlignment="1">
      <alignment wrapText="1"/>
    </xf>
    <xf numFmtId="43" fontId="14" fillId="16" borderId="12" xfId="30" applyFont="1" applyFill="1" applyBorder="1" applyAlignment="1">
      <alignment horizontal="center" vertical="center" wrapText="1"/>
    </xf>
    <xf numFmtId="43" fontId="19" fillId="16" borderId="12" xfId="30" applyFont="1" applyFill="1" applyBorder="1" applyAlignment="1">
      <alignment horizontal="center" vertical="center" wrapText="1"/>
    </xf>
    <xf numFmtId="0" fontId="19" fillId="16" borderId="12" xfId="30" applyNumberFormat="1" applyFont="1" applyFill="1" applyBorder="1" applyAlignment="1">
      <alignment horizontal="center" vertical="center" wrapText="1"/>
    </xf>
    <xf numFmtId="43" fontId="9" fillId="16" borderId="12" xfId="30" applyFont="1" applyFill="1" applyBorder="1" applyAlignment="1">
      <alignment vertical="center" wrapText="1"/>
    </xf>
    <xf numFmtId="43" fontId="88" fillId="16" borderId="12" xfId="17" applyNumberFormat="1" applyFont="1" applyFill="1" applyBorder="1" applyAlignment="1">
      <alignment vertical="center" wrapText="1"/>
    </xf>
    <xf numFmtId="43" fontId="9" fillId="16" borderId="12" xfId="30" applyFont="1" applyFill="1" applyBorder="1" applyAlignment="1">
      <alignment vertical="center"/>
    </xf>
    <xf numFmtId="0" fontId="9" fillId="16" borderId="12" xfId="30" applyNumberFormat="1" applyFont="1" applyFill="1" applyBorder="1" applyAlignment="1">
      <alignment vertical="center" wrapText="1"/>
    </xf>
    <xf numFmtId="43" fontId="25" fillId="16" borderId="12" xfId="30" applyFont="1" applyFill="1" applyBorder="1" applyAlignment="1">
      <alignment horizontal="center" vertical="center" wrapText="1"/>
    </xf>
    <xf numFmtId="43" fontId="12" fillId="16" borderId="12" xfId="30" applyFont="1" applyFill="1" applyBorder="1" applyAlignment="1">
      <alignment horizontal="center" vertical="center" wrapText="1"/>
    </xf>
    <xf numFmtId="0" fontId="25" fillId="16" borderId="12" xfId="30" applyNumberFormat="1" applyFont="1" applyFill="1" applyBorder="1" applyAlignment="1">
      <alignment horizontal="center" vertical="center" wrapText="1"/>
    </xf>
    <xf numFmtId="43" fontId="29" fillId="16" borderId="12" xfId="30" applyFont="1" applyFill="1" applyBorder="1" applyAlignment="1">
      <alignment wrapText="1"/>
    </xf>
    <xf numFmtId="43" fontId="25" fillId="16" borderId="12" xfId="30" applyFont="1" applyFill="1" applyBorder="1" applyAlignment="1">
      <alignment horizontal="center" wrapText="1"/>
    </xf>
    <xf numFmtId="0" fontId="25" fillId="16" borderId="12" xfId="30" applyNumberFormat="1" applyFont="1" applyFill="1" applyBorder="1" applyAlignment="1">
      <alignment horizontal="center" wrapText="1"/>
    </xf>
    <xf numFmtId="43" fontId="17" fillId="16" borderId="12" xfId="30" applyFont="1" applyFill="1" applyBorder="1" applyAlignment="1">
      <alignment horizontal="center" vertical="center" wrapText="1"/>
    </xf>
    <xf numFmtId="43" fontId="17" fillId="16" borderId="12" xfId="30" applyFont="1" applyFill="1" applyBorder="1" applyAlignment="1">
      <alignment vertical="center" wrapText="1"/>
    </xf>
    <xf numFmtId="43" fontId="11" fillId="16" borderId="12" xfId="30" applyFont="1" applyFill="1" applyBorder="1" applyAlignment="1">
      <alignment vertical="center" wrapText="1"/>
    </xf>
    <xf numFmtId="43" fontId="16" fillId="16" borderId="12" xfId="30" applyFont="1" applyFill="1" applyBorder="1" applyAlignment="1">
      <alignment vertical="center" wrapText="1"/>
    </xf>
    <xf numFmtId="43" fontId="10" fillId="16" borderId="12" xfId="30" applyFont="1" applyFill="1" applyBorder="1" applyAlignment="1">
      <alignment vertical="center" wrapText="1"/>
    </xf>
    <xf numFmtId="43" fontId="9" fillId="16" borderId="13" xfId="30" applyFont="1" applyFill="1" applyBorder="1" applyAlignment="1">
      <alignment vertical="center" wrapText="1"/>
    </xf>
    <xf numFmtId="0" fontId="13" fillId="16" borderId="12" xfId="30" applyNumberFormat="1" applyFont="1" applyFill="1" applyBorder="1" applyAlignment="1">
      <alignment vertical="center" wrapText="1"/>
    </xf>
    <xf numFmtId="0" fontId="19" fillId="16" borderId="12" xfId="30" applyNumberFormat="1" applyFont="1" applyFill="1" applyBorder="1" applyAlignment="1">
      <alignment vertical="center" wrapText="1"/>
    </xf>
    <xf numFmtId="43" fontId="18" fillId="16" borderId="12" xfId="30" applyFont="1" applyFill="1" applyBorder="1" applyAlignment="1">
      <alignment horizontal="center" vertical="center" wrapText="1"/>
    </xf>
    <xf numFmtId="43" fontId="19" fillId="16" borderId="15" xfId="30" applyFont="1" applyFill="1" applyBorder="1" applyAlignment="1">
      <alignment horizontal="center" vertical="center" wrapText="1"/>
    </xf>
    <xf numFmtId="43" fontId="19" fillId="16" borderId="16" xfId="30" applyFont="1" applyFill="1" applyBorder="1" applyAlignment="1">
      <alignment horizontal="center" vertical="center" wrapText="1"/>
    </xf>
    <xf numFmtId="43" fontId="14" fillId="16" borderId="12" xfId="30" applyFont="1" applyFill="1" applyBorder="1" applyAlignment="1">
      <alignment vertical="center" wrapText="1"/>
    </xf>
    <xf numFmtId="43" fontId="16" fillId="16" borderId="12" xfId="30" applyFont="1" applyFill="1" applyBorder="1" applyAlignment="1">
      <alignment horizontal="center" vertical="center" wrapText="1"/>
    </xf>
    <xf numFmtId="0" fontId="19" fillId="16" borderId="12" xfId="30" applyNumberFormat="1" applyFont="1" applyFill="1" applyBorder="1" applyAlignment="1">
      <alignment horizontal="left" vertical="center" wrapText="1"/>
    </xf>
    <xf numFmtId="0" fontId="19" fillId="16" borderId="12" xfId="30" applyNumberFormat="1" applyFont="1" applyFill="1" applyBorder="1" applyAlignment="1">
      <alignment horizontal="left" wrapText="1"/>
    </xf>
    <xf numFmtId="43" fontId="12" fillId="16" borderId="12" xfId="30" applyFont="1" applyFill="1" applyBorder="1" applyAlignment="1">
      <alignment vertical="center" wrapText="1"/>
    </xf>
    <xf numFmtId="43" fontId="15" fillId="16" borderId="12" xfId="30" applyFont="1" applyFill="1" applyBorder="1" applyAlignment="1">
      <alignment vertical="center" wrapText="1"/>
    </xf>
    <xf numFmtId="0" fontId="14" fillId="16" borderId="12" xfId="30" applyNumberFormat="1" applyFont="1" applyFill="1" applyBorder="1" applyAlignment="1">
      <alignment vertical="center" wrapText="1"/>
    </xf>
    <xf numFmtId="43" fontId="87" fillId="16" borderId="12" xfId="30" applyFont="1" applyFill="1" applyBorder="1" applyAlignment="1">
      <alignment vertical="center" wrapText="1"/>
    </xf>
    <xf numFmtId="2" fontId="19" fillId="16" borderId="12" xfId="30" applyNumberFormat="1" applyFont="1" applyFill="1" applyBorder="1" applyAlignment="1">
      <alignment horizontal="center" vertical="center" wrapText="1"/>
    </xf>
    <xf numFmtId="166" fontId="14" fillId="16" borderId="12" xfId="30" applyNumberFormat="1" applyFont="1" applyFill="1" applyBorder="1" applyAlignment="1">
      <alignment horizontal="center" vertical="center" wrapText="1"/>
    </xf>
    <xf numFmtId="1" fontId="19" fillId="16" borderId="12" xfId="30" applyNumberFormat="1" applyFont="1" applyFill="1" applyBorder="1" applyAlignment="1">
      <alignment horizontal="center" vertical="center" wrapText="1"/>
    </xf>
    <xf numFmtId="0" fontId="14" fillId="16" borderId="12" xfId="30" applyNumberFormat="1" applyFont="1" applyFill="1" applyBorder="1" applyAlignment="1">
      <alignment horizontal="center" vertical="center" wrapText="1"/>
    </xf>
    <xf numFmtId="166" fontId="19" fillId="16" borderId="12" xfId="30" applyNumberFormat="1" applyFont="1" applyFill="1" applyBorder="1" applyAlignment="1">
      <alignment horizontal="center" vertical="center" wrapText="1"/>
    </xf>
    <xf numFmtId="3" fontId="19" fillId="16" borderId="12" xfId="30" applyNumberFormat="1" applyFont="1" applyFill="1" applyBorder="1" applyAlignment="1">
      <alignment horizontal="center" vertical="center" wrapText="1"/>
    </xf>
    <xf numFmtId="3" fontId="87" fillId="16" borderId="12" xfId="30" applyNumberFormat="1" applyFont="1" applyFill="1" applyBorder="1" applyAlignment="1">
      <alignment horizontal="center" vertical="center" wrapText="1"/>
    </xf>
    <xf numFmtId="0" fontId="87" fillId="16" borderId="12" xfId="30" applyNumberFormat="1" applyFont="1" applyFill="1" applyBorder="1" applyAlignment="1">
      <alignment horizontal="center" vertical="center" wrapText="1"/>
    </xf>
    <xf numFmtId="0" fontId="56" fillId="16" borderId="12" xfId="0" applyFont="1" applyFill="1" applyBorder="1" applyAlignment="1">
      <alignment horizontal="center" vertical="center"/>
    </xf>
    <xf numFmtId="43" fontId="13" fillId="16" borderId="17" xfId="30" applyFont="1" applyFill="1" applyBorder="1" applyAlignment="1">
      <alignment horizontal="center" vertical="center"/>
    </xf>
    <xf numFmtId="43" fontId="28" fillId="16" borderId="12" xfId="30" applyFont="1" applyFill="1" applyBorder="1" applyAlignment="1">
      <alignment horizontal="center" vertical="center"/>
    </xf>
    <xf numFmtId="43" fontId="27" fillId="16" borderId="12" xfId="30" applyFont="1" applyFill="1" applyBorder="1" applyAlignment="1">
      <alignment horizontal="center" vertical="center"/>
    </xf>
    <xf numFmtId="43" fontId="24" fillId="16" borderId="12" xfId="30" applyFont="1" applyFill="1" applyBorder="1" applyAlignment="1">
      <alignment wrapText="1"/>
    </xf>
    <xf numFmtId="43" fontId="29" fillId="16" borderId="12" xfId="30" applyFont="1" applyFill="1" applyBorder="1"/>
    <xf numFmtId="43" fontId="24" fillId="16" borderId="12" xfId="30" applyFont="1" applyFill="1" applyBorder="1"/>
    <xf numFmtId="43" fontId="23" fillId="16" borderId="12" xfId="30" applyFont="1" applyFill="1" applyBorder="1" applyAlignment="1">
      <alignment horizontal="center"/>
    </xf>
    <xf numFmtId="43" fontId="29" fillId="16" borderId="12" xfId="30" applyFont="1" applyFill="1" applyBorder="1" applyAlignment="1">
      <alignment horizontal="center"/>
    </xf>
    <xf numFmtId="0" fontId="23" fillId="16" borderId="12" xfId="30" applyNumberFormat="1" applyFont="1" applyFill="1" applyBorder="1" applyAlignment="1">
      <alignment horizontal="center"/>
    </xf>
    <xf numFmtId="43" fontId="23" fillId="16" borderId="12" xfId="30" applyFont="1" applyFill="1" applyBorder="1"/>
    <xf numFmtId="43" fontId="22" fillId="16" borderId="12" xfId="30" applyFont="1" applyFill="1" applyBorder="1" applyAlignment="1">
      <alignment horizontal="center"/>
    </xf>
    <xf numFmtId="0" fontId="22" fillId="16" borderId="12" xfId="30" applyNumberFormat="1" applyFont="1" applyFill="1" applyBorder="1" applyAlignment="1">
      <alignment horizontal="center"/>
    </xf>
    <xf numFmtId="43" fontId="22" fillId="16" borderId="12" xfId="30" applyFont="1" applyFill="1" applyBorder="1"/>
    <xf numFmtId="43" fontId="87" fillId="13" borderId="12" xfId="30" applyFont="1" applyFill="1" applyBorder="1" applyAlignment="1">
      <alignment horizontal="center" vertical="center"/>
    </xf>
    <xf numFmtId="43" fontId="8" fillId="16" borderId="12" xfId="30" applyFont="1" applyFill="1" applyBorder="1" applyAlignment="1">
      <alignment vertical="center" wrapText="1"/>
    </xf>
    <xf numFmtId="43" fontId="8" fillId="16" borderId="12" xfId="30" applyFont="1" applyFill="1" applyBorder="1" applyAlignment="1">
      <alignment horizontal="center" vertical="center"/>
    </xf>
    <xf numFmtId="43" fontId="6" fillId="16" borderId="12" xfId="30" applyFont="1" applyFill="1" applyBorder="1" applyAlignment="1">
      <alignment vertical="center" wrapText="1"/>
    </xf>
    <xf numFmtId="43" fontId="6" fillId="16" borderId="12" xfId="30" applyFont="1" applyFill="1" applyBorder="1" applyAlignment="1">
      <alignment horizontal="center" vertical="center" wrapText="1"/>
    </xf>
    <xf numFmtId="0" fontId="6" fillId="17" borderId="12" xfId="30" applyNumberFormat="1" applyFont="1" applyFill="1" applyBorder="1" applyAlignment="1">
      <alignment horizontal="left" vertical="top" wrapText="1"/>
    </xf>
    <xf numFmtId="0" fontId="6" fillId="16" borderId="12" xfId="30" applyNumberFormat="1" applyFont="1" applyFill="1" applyBorder="1" applyAlignment="1">
      <alignment vertical="center" wrapText="1"/>
    </xf>
    <xf numFmtId="43" fontId="6" fillId="16" borderId="15" xfId="30" applyFont="1" applyFill="1" applyBorder="1" applyAlignment="1">
      <alignment vertical="center" wrapText="1"/>
    </xf>
    <xf numFmtId="0" fontId="6" fillId="16" borderId="15" xfId="30" applyNumberFormat="1" applyFont="1" applyFill="1" applyBorder="1" applyAlignment="1">
      <alignment vertical="top" wrapText="1"/>
    </xf>
    <xf numFmtId="43" fontId="6" fillId="16" borderId="17" xfId="30" applyFont="1" applyFill="1" applyBorder="1" applyAlignment="1">
      <alignment vertical="center" wrapText="1"/>
    </xf>
    <xf numFmtId="43" fontId="5" fillId="16" borderId="12" xfId="30" applyFont="1" applyFill="1" applyBorder="1" applyAlignment="1">
      <alignment vertical="center" wrapText="1"/>
    </xf>
    <xf numFmtId="0" fontId="5" fillId="16" borderId="12" xfId="30" applyNumberFormat="1" applyFont="1" applyFill="1" applyBorder="1" applyAlignment="1">
      <alignment vertical="center" wrapText="1"/>
    </xf>
    <xf numFmtId="0" fontId="5" fillId="16" borderId="12" xfId="30" applyNumberFormat="1" applyFont="1" applyFill="1" applyBorder="1" applyAlignment="1">
      <alignment horizontal="center" vertical="center" wrapText="1"/>
    </xf>
    <xf numFmtId="0" fontId="5" fillId="17" borderId="12" xfId="30" applyNumberFormat="1" applyFont="1" applyFill="1" applyBorder="1" applyAlignment="1">
      <alignment wrapText="1"/>
    </xf>
    <xf numFmtId="43" fontId="5" fillId="16" borderId="16" xfId="30" applyFont="1" applyFill="1" applyBorder="1" applyAlignment="1">
      <alignment vertical="center" wrapText="1"/>
    </xf>
    <xf numFmtId="43" fontId="5" fillId="16" borderId="12" xfId="30" applyFont="1" applyFill="1" applyBorder="1" applyAlignment="1">
      <alignment horizontal="center" vertical="center" wrapText="1"/>
    </xf>
    <xf numFmtId="0" fontId="29" fillId="17" borderId="12" xfId="30" applyNumberFormat="1" applyFont="1" applyFill="1" applyBorder="1" applyAlignment="1">
      <alignment wrapText="1"/>
    </xf>
    <xf numFmtId="0" fontId="6" fillId="17" borderId="12" xfId="30" applyNumberFormat="1" applyFont="1" applyFill="1" applyBorder="1" applyAlignment="1">
      <alignment vertical="top" wrapText="1"/>
    </xf>
    <xf numFmtId="0" fontId="6" fillId="17" borderId="12" xfId="30" applyNumberFormat="1" applyFont="1" applyFill="1" applyBorder="1" applyAlignment="1">
      <alignment wrapText="1"/>
    </xf>
    <xf numFmtId="0" fontId="0" fillId="0" borderId="0" xfId="0" applyAlignment="1">
      <alignment wrapText="1"/>
    </xf>
    <xf numFmtId="0" fontId="0" fillId="0" borderId="0" xfId="0" applyAlignment="1">
      <alignment vertical="center" wrapText="1"/>
    </xf>
    <xf numFmtId="43" fontId="4" fillId="16" borderId="12" xfId="30" applyFont="1" applyFill="1" applyBorder="1" applyAlignment="1">
      <alignment horizontal="center" vertical="center" wrapText="1"/>
    </xf>
    <xf numFmtId="43" fontId="4" fillId="16" borderId="12" xfId="30" applyFont="1" applyFill="1" applyBorder="1" applyAlignment="1">
      <alignment vertical="center" wrapText="1"/>
    </xf>
    <xf numFmtId="0" fontId="4" fillId="17" borderId="12" xfId="30" applyNumberFormat="1" applyFont="1" applyFill="1" applyBorder="1" applyAlignment="1">
      <alignment wrapText="1"/>
    </xf>
    <xf numFmtId="0" fontId="61" fillId="18" borderId="0" xfId="0" applyFont="1" applyFill="1" applyAlignment="1">
      <alignment vertical="center"/>
    </xf>
    <xf numFmtId="0" fontId="62" fillId="18" borderId="0" xfId="0" applyFont="1" applyFill="1" applyAlignment="1">
      <alignment vertical="top"/>
    </xf>
    <xf numFmtId="0" fontId="59" fillId="18" borderId="0" xfId="0" applyFont="1" applyFill="1" applyAlignment="1">
      <alignment vertical="center"/>
    </xf>
    <xf numFmtId="0" fontId="21" fillId="18" borderId="0" xfId="0" applyFont="1" applyFill="1"/>
    <xf numFmtId="0" fontId="60" fillId="18" borderId="0" xfId="0" applyFont="1" applyFill="1" applyAlignment="1">
      <alignment vertical="center"/>
    </xf>
    <xf numFmtId="0" fontId="61" fillId="18" borderId="0" xfId="0" applyFont="1" applyFill="1" applyAlignment="1">
      <alignment horizontal="center" vertical="center"/>
    </xf>
    <xf numFmtId="1" fontId="61" fillId="18" borderId="0" xfId="30" applyNumberFormat="1" applyFont="1" applyFill="1" applyAlignment="1">
      <alignment horizontal="center" vertical="center"/>
    </xf>
    <xf numFmtId="0" fontId="63" fillId="18" borderId="0" xfId="0" applyFont="1" applyFill="1" applyAlignment="1">
      <alignment vertical="center"/>
    </xf>
    <xf numFmtId="0" fontId="62" fillId="18" borderId="0" xfId="0" applyFont="1" applyFill="1" applyAlignment="1">
      <alignment horizontal="center" vertical="top"/>
    </xf>
    <xf numFmtId="1" fontId="62" fillId="18" borderId="0" xfId="30" applyNumberFormat="1" applyFont="1" applyFill="1" applyAlignment="1">
      <alignment horizontal="center" vertical="top"/>
    </xf>
    <xf numFmtId="43" fontId="19" fillId="13" borderId="16" xfId="30" applyFont="1" applyFill="1" applyBorder="1" applyAlignment="1">
      <alignment vertical="center" wrapText="1"/>
    </xf>
    <xf numFmtId="43" fontId="19" fillId="13" borderId="16" xfId="30" applyFont="1" applyFill="1" applyBorder="1" applyAlignment="1">
      <alignment horizontal="center" vertical="center" wrapText="1"/>
    </xf>
    <xf numFmtId="1" fontId="19" fillId="13" borderId="16" xfId="30" applyNumberFormat="1" applyFont="1" applyFill="1" applyBorder="1" applyAlignment="1">
      <alignment horizontal="center" vertical="center" wrapText="1"/>
    </xf>
    <xf numFmtId="43" fontId="19" fillId="16" borderId="16" xfId="30" applyFont="1" applyFill="1" applyBorder="1" applyAlignment="1">
      <alignment vertical="center" wrapText="1"/>
    </xf>
    <xf numFmtId="43" fontId="14" fillId="16" borderId="16" xfId="30" applyFont="1" applyFill="1" applyBorder="1" applyAlignment="1">
      <alignment horizontal="center" vertical="center" wrapText="1"/>
    </xf>
    <xf numFmtId="0" fontId="19" fillId="16" borderId="16" xfId="30" applyNumberFormat="1" applyFont="1" applyFill="1" applyBorder="1" applyAlignment="1">
      <alignment horizontal="center" vertical="center" wrapText="1"/>
    </xf>
    <xf numFmtId="0" fontId="7" fillId="17" borderId="16" xfId="30" applyNumberFormat="1" applyFont="1" applyFill="1" applyBorder="1" applyAlignment="1">
      <alignment wrapText="1"/>
    </xf>
    <xf numFmtId="0" fontId="3" fillId="17" borderId="12" xfId="30" applyNumberFormat="1" applyFont="1" applyFill="1" applyBorder="1" applyAlignment="1">
      <alignment wrapText="1"/>
    </xf>
    <xf numFmtId="0" fontId="3" fillId="17" borderId="12" xfId="30" applyNumberFormat="1" applyFont="1" applyFill="1" applyBorder="1" applyAlignment="1">
      <alignment vertical="top" wrapText="1"/>
    </xf>
    <xf numFmtId="0" fontId="89" fillId="13" borderId="11" xfId="0" applyFont="1" applyFill="1" applyBorder="1"/>
    <xf numFmtId="0" fontId="90" fillId="0" borderId="0" xfId="0" applyFont="1"/>
    <xf numFmtId="0" fontId="91" fillId="18" borderId="0" xfId="0" applyFont="1" applyFill="1" applyAlignment="1">
      <alignment vertical="center"/>
    </xf>
    <xf numFmtId="0" fontId="92" fillId="18" borderId="0" xfId="0" applyFont="1" applyFill="1" applyAlignment="1">
      <alignment vertical="center"/>
    </xf>
    <xf numFmtId="0" fontId="93" fillId="18" borderId="0" xfId="0" applyFont="1" applyFill="1" applyAlignment="1">
      <alignment vertical="center"/>
    </xf>
    <xf numFmtId="0" fontId="94" fillId="18" borderId="0" xfId="0" applyFont="1" applyFill="1" applyAlignment="1">
      <alignment vertical="center"/>
    </xf>
    <xf numFmtId="0" fontId="95" fillId="18" borderId="0" xfId="0" applyFont="1" applyFill="1" applyAlignment="1">
      <alignment vertical="center"/>
    </xf>
    <xf numFmtId="0" fontId="89" fillId="0" borderId="0" xfId="0" applyFont="1"/>
    <xf numFmtId="0" fontId="96" fillId="0" borderId="18" xfId="0" applyFont="1" applyBorder="1" applyAlignment="1">
      <alignment horizontal="left"/>
    </xf>
    <xf numFmtId="0" fontId="89" fillId="0" borderId="19" xfId="0" applyFont="1" applyBorder="1"/>
    <xf numFmtId="0" fontId="67" fillId="0" borderId="18" xfId="0" applyFont="1" applyBorder="1" applyAlignment="1">
      <alignment horizontal="left"/>
    </xf>
    <xf numFmtId="0" fontId="30" fillId="13" borderId="0" xfId="0" applyFont="1" applyFill="1"/>
    <xf numFmtId="0" fontId="97" fillId="0" borderId="0" xfId="0" applyFont="1" applyAlignment="1">
      <alignment horizontal="left"/>
    </xf>
    <xf numFmtId="0" fontId="74" fillId="0" borderId="0" xfId="0" applyFont="1" applyAlignment="1">
      <alignment horizontal="left"/>
    </xf>
    <xf numFmtId="0" fontId="65" fillId="0" borderId="0" xfId="0" applyFont="1" applyAlignment="1">
      <alignment horizontal="left"/>
    </xf>
    <xf numFmtId="0" fontId="30" fillId="0" borderId="0" xfId="0" applyFont="1"/>
    <xf numFmtId="0" fontId="98" fillId="13" borderId="0" xfId="0" applyFont="1" applyFill="1"/>
    <xf numFmtId="0" fontId="97" fillId="0" borderId="18" xfId="0" applyFont="1" applyBorder="1" applyAlignment="1">
      <alignment horizontal="left"/>
    </xf>
    <xf numFmtId="0" fontId="67" fillId="0" borderId="18" xfId="0" applyFont="1" applyBorder="1" applyAlignment="1">
      <alignment horizontal="center"/>
    </xf>
    <xf numFmtId="0" fontId="67" fillId="0" borderId="19" xfId="0" applyFont="1" applyBorder="1" applyAlignment="1">
      <alignment horizontal="center"/>
    </xf>
    <xf numFmtId="0" fontId="98" fillId="0" borderId="0" xfId="0" applyFont="1" applyAlignment="1">
      <alignment wrapText="1"/>
    </xf>
    <xf numFmtId="0" fontId="98" fillId="0" borderId="0" xfId="0" applyFont="1"/>
    <xf numFmtId="0" fontId="89" fillId="13" borderId="0" xfId="0" applyFont="1" applyFill="1" applyAlignment="1">
      <alignment horizontal="center" vertical="center" wrapText="1"/>
    </xf>
    <xf numFmtId="0" fontId="67" fillId="13" borderId="18" xfId="0" applyFont="1" applyFill="1" applyBorder="1" applyAlignment="1">
      <alignment horizontal="center" vertical="center" wrapText="1"/>
    </xf>
    <xf numFmtId="0" fontId="90" fillId="13" borderId="19" xfId="0" applyFont="1" applyFill="1" applyBorder="1" applyAlignment="1">
      <alignment horizontal="center"/>
    </xf>
    <xf numFmtId="0" fontId="67" fillId="13" borderId="19" xfId="0" applyFont="1" applyFill="1" applyBorder="1" applyAlignment="1">
      <alignment horizontal="center" vertical="center" wrapText="1"/>
    </xf>
    <xf numFmtId="0" fontId="90" fillId="0" borderId="0" xfId="0" applyFont="1" applyAlignment="1">
      <alignment horizontal="center" vertical="center" wrapText="1"/>
    </xf>
    <xf numFmtId="1" fontId="67" fillId="13" borderId="18" xfId="3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applyAlignment="1">
      <alignment horizontal="center"/>
    </xf>
    <xf numFmtId="1" fontId="67" fillId="0" borderId="0" xfId="30" applyNumberFormat="1" applyFont="1" applyBorder="1" applyAlignment="1">
      <alignment horizontal="center"/>
    </xf>
    <xf numFmtId="0" fontId="96" fillId="18" borderId="0" xfId="0" applyFont="1" applyFill="1" applyAlignment="1">
      <alignment vertical="center"/>
    </xf>
    <xf numFmtId="0" fontId="99" fillId="18" borderId="0" xfId="0" applyFont="1" applyFill="1" applyAlignment="1">
      <alignment vertical="top"/>
    </xf>
    <xf numFmtId="0" fontId="90" fillId="13" borderId="0" xfId="0" applyFont="1" applyFill="1"/>
    <xf numFmtId="0" fontId="100" fillId="13" borderId="0" xfId="0" applyFont="1" applyFill="1"/>
    <xf numFmtId="43" fontId="98" fillId="13" borderId="16" xfId="30" applyFont="1" applyFill="1" applyBorder="1" applyAlignment="1">
      <alignment vertical="center" wrapText="1"/>
    </xf>
    <xf numFmtId="43" fontId="98" fillId="13" borderId="12" xfId="30" applyFont="1" applyFill="1" applyBorder="1" applyAlignment="1">
      <alignment vertical="center" wrapText="1"/>
    </xf>
    <xf numFmtId="0" fontId="96" fillId="18" borderId="0" xfId="0" applyFont="1" applyFill="1" applyAlignment="1">
      <alignment horizontal="center" vertical="center"/>
    </xf>
    <xf numFmtId="0" fontId="99" fillId="18" borderId="0" xfId="0" applyFont="1" applyFill="1" applyAlignment="1">
      <alignment horizontal="center" vertical="top"/>
    </xf>
    <xf numFmtId="0" fontId="90" fillId="13" borderId="0" xfId="0" applyFont="1" applyFill="1" applyAlignment="1">
      <alignment horizontal="center"/>
    </xf>
    <xf numFmtId="0" fontId="90" fillId="13" borderId="0" xfId="0" applyFont="1" applyFill="1" applyAlignment="1">
      <alignment horizontal="left"/>
    </xf>
    <xf numFmtId="0" fontId="90" fillId="0" borderId="0" xfId="0" applyFont="1" applyAlignment="1">
      <alignment horizontal="center"/>
    </xf>
    <xf numFmtId="43" fontId="2" fillId="13" borderId="16" xfId="30" applyFont="1" applyFill="1" applyBorder="1" applyAlignment="1">
      <alignment vertical="center" wrapText="1"/>
    </xf>
    <xf numFmtId="43" fontId="2" fillId="13" borderId="12" xfId="30" applyFont="1" applyFill="1" applyBorder="1" applyAlignment="1">
      <alignment vertical="center" wrapText="1"/>
    </xf>
    <xf numFmtId="43" fontId="89" fillId="0" borderId="0" xfId="0" applyNumberFormat="1" applyFont="1" applyAlignment="1">
      <alignment wrapText="1"/>
    </xf>
    <xf numFmtId="43" fontId="89" fillId="0" borderId="0" xfId="0" applyNumberFormat="1" applyFont="1" applyAlignment="1">
      <alignment vertical="center" wrapText="1"/>
    </xf>
    <xf numFmtId="0" fontId="101" fillId="0" borderId="0" xfId="0" applyFont="1" applyAlignment="1">
      <alignment vertical="top"/>
    </xf>
    <xf numFmtId="0" fontId="101" fillId="0" borderId="0" xfId="0" applyFont="1" applyAlignment="1">
      <alignment horizontal="left" vertical="top" wrapText="1"/>
    </xf>
    <xf numFmtId="0" fontId="64" fillId="0" borderId="0" xfId="0" applyFont="1" applyAlignment="1"/>
    <xf numFmtId="0" fontId="101" fillId="0" borderId="0" xfId="0" applyFont="1" applyFill="1" applyAlignment="1">
      <alignment vertical="top"/>
    </xf>
  </cellXfs>
  <cellStyles count="38">
    <cellStyle name="Bad" xfId="4" builtinId="27" hidden="1"/>
    <cellStyle name="Calculation" xfId="8" builtinId="22" hidden="1"/>
    <cellStyle name="Category" xfId="14" xr:uid="{0B7BB563-C5A4-4F2F-B66E-098B032ACF88}"/>
    <cellStyle name="Check Cell" xfId="10" builtinId="23" hidden="1"/>
    <cellStyle name="Comma" xfId="30" builtinId="3"/>
    <cellStyle name="Explanatory Text" xfId="13" builtinId="53" hidden="1"/>
    <cellStyle name="Followed Hyperlink" xfId="2" builtinId="9" hidden="1"/>
    <cellStyle name="Followed Hyperlink" xfId="21" builtinId="9" customBuiltin="1"/>
    <cellStyle name="Formula change cell" xfId="19" xr:uid="{E49FE87C-DBC2-45C1-9FF9-667C9CDA2707}"/>
    <cellStyle name="Good" xfId="3" builtinId="26" hidden="1"/>
    <cellStyle name="Heading 1" xfId="23" builtinId="16" hidden="1" customBuiltin="1"/>
    <cellStyle name="Heading 2" xfId="24" builtinId="17" hidden="1"/>
    <cellStyle name="Heading 3" xfId="25" builtinId="18" hidden="1"/>
    <cellStyle name="Heading 4" xfId="26" builtinId="19" hidden="1"/>
    <cellStyle name="Hyperlink" xfId="1" builtinId="8" hidden="1"/>
    <cellStyle name="Hyperlink" xfId="17" builtinId="8" customBuiltin="1"/>
    <cellStyle name="Hyperlink 2" xfId="37" xr:uid="{B012AEAE-12CC-4175-A90E-9E5F467B65AE}"/>
    <cellStyle name="Input" xfId="6" builtinId="20" hidden="1"/>
    <cellStyle name="InputCell" xfId="18" xr:uid="{2D6EF06A-4E5E-418C-864D-73935DF5F533}"/>
    <cellStyle name="LineItem" xfId="16" xr:uid="{FD098ECF-44F1-4E9E-8541-48DF2E93B46C}"/>
    <cellStyle name="Linked Cell" xfId="9" builtinId="24" hidden="1"/>
    <cellStyle name="Main heading" xfId="28" xr:uid="{D26EDA8D-059C-4EA7-8387-D6D82099B44B}"/>
    <cellStyle name="Neutral" xfId="5" builtinId="28" hidden="1"/>
    <cellStyle name="Normal" xfId="0" builtinId="0" customBuiltin="1"/>
    <cellStyle name="Normal 11" xfId="35" xr:uid="{453315B3-3771-41EC-98C4-CD6433918818}"/>
    <cellStyle name="Normal 2" xfId="36" xr:uid="{C87B71B0-E0DB-4C58-B69C-8068C0EE8784}"/>
    <cellStyle name="Normal 2 2" xfId="31" xr:uid="{F79A44A0-C622-4E27-828F-3940DFF50836}"/>
    <cellStyle name="Normal 2 2 2" xfId="33" xr:uid="{668B76C2-34FF-4A5B-8BEB-BC21E9C2B028}"/>
    <cellStyle name="Normal 4" xfId="32" xr:uid="{CB360789-8F6B-4CB3-9D8C-7E3E26C192E5}"/>
    <cellStyle name="Normal 8" xfId="34" xr:uid="{8D803DB9-036B-492C-9FB7-8E299A7E3E31}"/>
    <cellStyle name="Note" xfId="12" builtinId="10" hidden="1"/>
    <cellStyle name="Output" xfId="7" builtinId="21" hidden="1"/>
    <cellStyle name="Solver cell" xfId="20" xr:uid="{C903F9E8-9AA5-4CEB-BCE0-0AFE8624550D}"/>
    <cellStyle name="Subcategory" xfId="15" xr:uid="{911AE8DC-C55F-4732-9700-18C302F7EFA7}"/>
    <cellStyle name="Subheading" xfId="29" xr:uid="{86B8D6F9-798F-4906-90AC-49764B7673C0}"/>
    <cellStyle name="Title" xfId="22" builtinId="15" hidden="1"/>
    <cellStyle name="Total" xfId="27" builtinId="25" hidden="1"/>
    <cellStyle name="Warning Text" xfId="11" builtinId="11" hidden="1"/>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theme="0"/>
      </font>
      <fill>
        <patternFill>
          <bgColor theme="4"/>
        </patternFill>
      </fill>
    </dxf>
    <dxf>
      <border>
        <left style="thin">
          <color auto="1"/>
        </left>
        <right style="thin">
          <color auto="1"/>
        </right>
        <top style="thin">
          <color auto="1"/>
        </top>
        <bottom style="thin">
          <color auto="1"/>
        </bottom>
      </border>
    </dxf>
  </dxfs>
  <tableStyles count="1" defaultTableStyle="Table Style 1" defaultPivotStyle="PivotStyleLight16">
    <tableStyle name="Table Style 1" pivot="0" count="2" xr9:uid="{40DC8C16-070A-4096-8C31-BB2DC3A90D62}">
      <tableStyleElement type="wholeTable" dxfId="13"/>
      <tableStyleElement type="headerRow" dxfId="12"/>
    </tableStyle>
  </tableStyles>
  <colors>
    <mruColors>
      <color rgb="FF00ABE6"/>
      <color rgb="FFD7153A"/>
      <color rgb="FF012363"/>
      <color rgb="FFC6E6A2"/>
      <color rgb="FFFF6969"/>
      <color rgb="FFE83F35"/>
      <color rgb="FFFBB216"/>
      <color rgb="FF00A897"/>
      <color rgb="FF37424A"/>
      <color rgb="FF5E61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566252</xdr:colOff>
      <xdr:row>3</xdr:row>
      <xdr:rowOff>64627</xdr:rowOff>
    </xdr:from>
    <xdr:to>
      <xdr:col>4</xdr:col>
      <xdr:colOff>17948</xdr:colOff>
      <xdr:row>8</xdr:row>
      <xdr:rowOff>132080</xdr:rowOff>
    </xdr:to>
    <xdr:pic>
      <xdr:nvPicPr>
        <xdr:cNvPr id="5" name="Picture 4">
          <a:extLst>
            <a:ext uri="{FF2B5EF4-FFF2-40B4-BE49-F238E27FC236}">
              <a16:creationId xmlns:a16="http://schemas.microsoft.com/office/drawing/2014/main" id="{A044C6E0-D851-46F5-B0B0-6BF89A4C83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671152" y="1036177"/>
          <a:ext cx="1032846" cy="11228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91336</xdr:colOff>
      <xdr:row>14</xdr:row>
      <xdr:rowOff>156575</xdr:rowOff>
    </xdr:from>
    <xdr:to>
      <xdr:col>1</xdr:col>
      <xdr:colOff>444935</xdr:colOff>
      <xdr:row>16</xdr:row>
      <xdr:rowOff>103621</xdr:rowOff>
    </xdr:to>
    <xdr:pic>
      <xdr:nvPicPr>
        <xdr:cNvPr id="201" name="Picture 200">
          <a:extLst>
            <a:ext uri="{FF2B5EF4-FFF2-40B4-BE49-F238E27FC236}">
              <a16:creationId xmlns:a16="http://schemas.microsoft.com/office/drawing/2014/main" id="{89232016-B27F-92C7-4954-B05F937AA88E}"/>
            </a:ext>
          </a:extLst>
        </xdr:cNvPr>
        <xdr:cNvPicPr>
          <a:picLocks noChangeAspect="1"/>
        </xdr:cNvPicPr>
      </xdr:nvPicPr>
      <xdr:blipFill>
        <a:blip xmlns:r="http://schemas.openxmlformats.org/officeDocument/2006/relationships" r:embed="rId1"/>
        <a:stretch>
          <a:fillRect/>
        </a:stretch>
      </xdr:blipFill>
      <xdr:spPr>
        <a:xfrm>
          <a:off x="404487" y="7802671"/>
          <a:ext cx="353599" cy="335309"/>
        </a:xfrm>
        <a:prstGeom prst="rect">
          <a:avLst/>
        </a:prstGeom>
      </xdr:spPr>
    </xdr:pic>
    <xdr:clientData/>
  </xdr:twoCellAnchor>
  <xdr:twoCellAnchor editAs="oneCell">
    <xdr:from>
      <xdr:col>1</xdr:col>
      <xdr:colOff>65239</xdr:colOff>
      <xdr:row>7</xdr:row>
      <xdr:rowOff>182671</xdr:rowOff>
    </xdr:from>
    <xdr:to>
      <xdr:col>1</xdr:col>
      <xdr:colOff>431031</xdr:colOff>
      <xdr:row>9</xdr:row>
      <xdr:rowOff>148259</xdr:rowOff>
    </xdr:to>
    <xdr:pic>
      <xdr:nvPicPr>
        <xdr:cNvPr id="202" name="Picture 201">
          <a:extLst>
            <a:ext uri="{FF2B5EF4-FFF2-40B4-BE49-F238E27FC236}">
              <a16:creationId xmlns:a16="http://schemas.microsoft.com/office/drawing/2014/main" id="{E1E00A71-A82D-7D9A-432E-51CC6D8159B3}"/>
            </a:ext>
          </a:extLst>
        </xdr:cNvPr>
        <xdr:cNvPicPr>
          <a:picLocks noChangeAspect="1"/>
        </xdr:cNvPicPr>
      </xdr:nvPicPr>
      <xdr:blipFill>
        <a:blip xmlns:r="http://schemas.openxmlformats.org/officeDocument/2006/relationships" r:embed="rId2"/>
        <a:stretch>
          <a:fillRect/>
        </a:stretch>
      </xdr:blipFill>
      <xdr:spPr>
        <a:xfrm>
          <a:off x="378390" y="6458733"/>
          <a:ext cx="365792" cy="347502"/>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DPE">
      <a:dk1>
        <a:srgbClr val="22272B"/>
      </a:dk1>
      <a:lt1>
        <a:srgbClr val="FFFFFF"/>
      </a:lt1>
      <a:dk2>
        <a:srgbClr val="D7153A"/>
      </a:dk2>
      <a:lt2>
        <a:srgbClr val="002664"/>
      </a:lt2>
      <a:accent1>
        <a:srgbClr val="002664"/>
      </a:accent1>
      <a:accent2>
        <a:srgbClr val="CBEDFD"/>
      </a:accent2>
      <a:accent3>
        <a:srgbClr val="146CFD"/>
      </a:accent3>
      <a:accent4>
        <a:srgbClr val="8CE0FF"/>
      </a:accent4>
      <a:accent5>
        <a:srgbClr val="495054"/>
      </a:accent5>
      <a:accent6>
        <a:srgbClr val="FFB8C1"/>
      </a:accent6>
      <a:hlink>
        <a:srgbClr val="22272B"/>
      </a:hlink>
      <a:folHlink>
        <a:srgbClr val="22272B"/>
      </a:folHlink>
    </a:clrScheme>
    <a:fontScheme name="FE">
      <a:majorFont>
        <a:latin typeface="Open Sans Light"/>
        <a:ea typeface=""/>
        <a:cs typeface=""/>
      </a:majorFont>
      <a:minorFont>
        <a:latin typeface="Open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FE Red">
      <a:srgbClr val="E83F35"/>
    </a:custClr>
    <a:custClr name="Pine">
      <a:srgbClr val="00A897"/>
    </a:custClr>
    <a:custClr name="Forest">
      <a:srgbClr val="2B555A"/>
    </a:custClr>
    <a:custClr name="Deep blue">
      <a:srgbClr val="005F95"/>
    </a:custClr>
    <a:custClr name="Grey 3">
      <a:srgbClr val="6A7177"/>
    </a:custClr>
    <a:custClr name="Dark red">
      <a:srgbClr val="A10000"/>
    </a:custClr>
    <a:custClr name="Orange 1">
      <a:srgbClr val="EB7E00"/>
    </a:custClr>
    <a:custClr name="Orange 2">
      <a:srgbClr val="FBB216"/>
    </a:custClr>
    <a:custClr name="Purple">
      <a:srgbClr val="7261AB"/>
    </a:custClr>
  </a:custClr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wsaa.asn.au/sites/default/files/publication/download/Health%20benefits%20from%20water%20centric%20liveable%20communities%20FINAL%20D2%20GJ.pdf" TargetMode="External"/><Relationship Id="rId2" Type="http://schemas.openxmlformats.org/officeDocument/2006/relationships/hyperlink" Target="https://www.wsaa.asn.au/sites/default/files/publication/download/Health%20benefits%20from%20water%20centric%20liveable%20communities%20FINAL%20D2%20GJ.pdf" TargetMode="External"/><Relationship Id="rId1" Type="http://schemas.openxmlformats.org/officeDocument/2006/relationships/hyperlink" Target="https://www.valuergeneral.nsw.gov.au/land_values/where_can_you_learn_more_about_your_land_value/land_values_online" TargetMode="External"/><Relationship Id="rId6" Type="http://schemas.openxmlformats.org/officeDocument/2006/relationships/printerSettings" Target="../printerSettings/printerSettings4.bin"/><Relationship Id="rId5" Type="http://schemas.openxmlformats.org/officeDocument/2006/relationships/hyperlink" Target="https://aemo.com.au/-/media/files/electricity/nem/security_and_reliability/loss_factors_and_regional_boundaries/2022-23/distribution-loss-factors-for-the-2022-23-financial-year.pdf?la=en" TargetMode="External"/><Relationship Id="rId4" Type="http://schemas.openxmlformats.org/officeDocument/2006/relationships/hyperlink" Target="https://aemo.com.au/-/media/files/electricity/nem/security_and_reliability/loss_factors_and_regional_boundaries/2022-23/marginal-loss-factors-for-the-2022-23-financial-year.pdf?la=e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F5882-21B9-4DDC-A71F-179CFC931656}">
  <sheetPr codeName="Sheet8"/>
  <dimension ref="A1:R42"/>
  <sheetViews>
    <sheetView showGridLines="0" showRowColHeaders="0" tabSelected="1" zoomScaleNormal="100" workbookViewId="0">
      <selection activeCell="B18" sqref="B18:K18"/>
    </sheetView>
  </sheetViews>
  <sheetFormatPr defaultColWidth="0" defaultRowHeight="16.5" customHeight="1" zeroHeight="1"/>
  <cols>
    <col min="1" max="1" width="3.69140625" customWidth="1"/>
    <col min="2" max="6" width="9.23046875" customWidth="1"/>
    <col min="7" max="7" width="3.921875" customWidth="1"/>
    <col min="8" max="12" width="9.23046875" customWidth="1"/>
    <col min="13" max="18" width="0" hidden="1" customWidth="1"/>
    <col min="19" max="16384" width="8" hidden="1"/>
  </cols>
  <sheetData>
    <row r="1" spans="1:18" ht="35.15" customHeight="1">
      <c r="A1" s="171"/>
      <c r="B1" s="191" t="s">
        <v>622</v>
      </c>
      <c r="C1" s="192"/>
      <c r="D1" s="192"/>
      <c r="E1" s="192"/>
      <c r="F1" s="192"/>
      <c r="G1" s="192"/>
      <c r="H1" s="193"/>
      <c r="I1" s="192"/>
      <c r="J1" s="192"/>
      <c r="K1" s="192"/>
      <c r="L1" s="192"/>
      <c r="M1" s="2"/>
      <c r="N1" s="58"/>
      <c r="O1" s="58"/>
      <c r="P1" s="58"/>
      <c r="Q1" s="58"/>
      <c r="R1" s="58"/>
    </row>
    <row r="2" spans="1:18" s="57" customFormat="1" ht="26.15" customHeight="1">
      <c r="A2" s="170"/>
      <c r="B2" s="194" t="s">
        <v>605</v>
      </c>
      <c r="C2" s="170"/>
      <c r="D2" s="170"/>
      <c r="E2" s="170"/>
      <c r="F2" s="170"/>
      <c r="G2" s="170"/>
      <c r="H2" s="170"/>
      <c r="I2" s="170"/>
      <c r="J2" s="170"/>
      <c r="K2" s="170"/>
      <c r="L2" s="170"/>
      <c r="M2" s="3"/>
      <c r="N2" s="59"/>
      <c r="O2" s="59"/>
      <c r="P2" s="59"/>
      <c r="Q2" s="59"/>
      <c r="R2" s="59"/>
    </row>
    <row r="3" spans="1:18">
      <c r="A3" s="7"/>
      <c r="B3" s="7"/>
      <c r="C3" s="7"/>
      <c r="D3" s="7"/>
      <c r="E3" s="7"/>
      <c r="F3" s="7"/>
      <c r="G3" s="7"/>
      <c r="H3" s="7"/>
      <c r="I3" s="7"/>
      <c r="J3" s="7"/>
      <c r="K3" s="7"/>
      <c r="L3" s="7"/>
      <c r="M3" s="7"/>
      <c r="N3" s="60"/>
      <c r="O3" s="60"/>
      <c r="P3" s="60"/>
      <c r="Q3" s="60"/>
      <c r="R3" s="60"/>
    </row>
    <row r="4" spans="1:18">
      <c r="A4" s="7"/>
      <c r="B4" s="40"/>
      <c r="C4" s="40"/>
      <c r="D4" s="40"/>
      <c r="E4" s="40"/>
      <c r="F4" s="40"/>
      <c r="G4" s="40"/>
      <c r="H4" s="40"/>
      <c r="I4" s="40"/>
      <c r="J4" s="40"/>
      <c r="K4" s="40"/>
      <c r="L4" s="40"/>
      <c r="M4" s="7"/>
      <c r="N4" s="60"/>
      <c r="O4" s="60"/>
      <c r="P4" s="60"/>
      <c r="Q4" s="60"/>
      <c r="R4" s="60"/>
    </row>
    <row r="5" spans="1:18" s="40" customFormat="1">
      <c r="A5" s="7"/>
      <c r="G5" s="41"/>
      <c r="H5" s="234"/>
    </row>
    <row r="6" spans="1:18" s="40" customFormat="1">
      <c r="A6" s="7"/>
      <c r="G6" s="41"/>
      <c r="H6" s="237"/>
    </row>
    <row r="7" spans="1:18" s="40" customFormat="1">
      <c r="A7" s="7"/>
      <c r="G7" s="41"/>
      <c r="H7" s="236"/>
      <c r="I7" s="236"/>
      <c r="J7" s="236"/>
      <c r="K7" s="236"/>
    </row>
    <row r="8" spans="1:18" s="40" customFormat="1">
      <c r="A8" s="7"/>
      <c r="G8" s="41"/>
      <c r="H8" s="236"/>
    </row>
    <row r="9" spans="1:18" s="40" customFormat="1">
      <c r="A9" s="7"/>
      <c r="G9" s="41"/>
      <c r="H9" s="236"/>
    </row>
    <row r="10" spans="1:18" s="40" customFormat="1">
      <c r="A10" s="7"/>
      <c r="G10" s="41"/>
      <c r="H10" s="236"/>
    </row>
    <row r="11" spans="1:18" s="40" customFormat="1">
      <c r="A11" s="7"/>
    </row>
    <row r="12" spans="1:18">
      <c r="A12" s="7"/>
      <c r="B12" s="40"/>
      <c r="C12" s="40"/>
      <c r="D12" s="40"/>
      <c r="E12" s="40"/>
      <c r="F12" s="40"/>
      <c r="G12" s="40"/>
      <c r="H12" s="40"/>
      <c r="I12" s="40"/>
      <c r="J12" s="40"/>
      <c r="K12" s="40"/>
      <c r="L12" s="40"/>
      <c r="M12" s="7"/>
      <c r="N12" s="60"/>
      <c r="O12" s="60"/>
      <c r="P12" s="60"/>
      <c r="Q12" s="60"/>
      <c r="R12" s="60"/>
    </row>
    <row r="13" spans="1:18">
      <c r="A13" s="7"/>
      <c r="B13" s="40"/>
      <c r="D13" s="40"/>
      <c r="E13" s="40"/>
      <c r="L13" s="40"/>
      <c r="M13" s="7"/>
      <c r="N13" s="60"/>
      <c r="O13" s="60"/>
      <c r="P13" s="60"/>
      <c r="Q13" s="60"/>
      <c r="R13" s="60"/>
    </row>
    <row r="14" spans="1:18">
      <c r="A14" s="7"/>
      <c r="B14" s="40"/>
      <c r="C14" s="40"/>
      <c r="D14" s="40"/>
      <c r="E14" s="40"/>
      <c r="L14" s="40"/>
      <c r="M14" s="7"/>
      <c r="N14" s="60"/>
      <c r="O14" s="60"/>
      <c r="P14" s="60"/>
      <c r="Q14" s="60"/>
      <c r="R14" s="60"/>
    </row>
    <row r="15" spans="1:18">
      <c r="A15" s="7"/>
      <c r="B15" s="40"/>
      <c r="C15" s="40"/>
      <c r="E15" s="40"/>
      <c r="L15" s="40"/>
      <c r="M15" s="7"/>
      <c r="N15" s="60"/>
      <c r="O15" s="60"/>
      <c r="P15" s="60"/>
      <c r="Q15" s="60"/>
      <c r="R15" s="60"/>
    </row>
    <row r="16" spans="1:18">
      <c r="A16" s="7"/>
      <c r="B16" s="234" t="s">
        <v>623</v>
      </c>
      <c r="C16" s="40"/>
      <c r="E16" s="40"/>
      <c r="L16" s="40"/>
      <c r="M16" s="7"/>
      <c r="N16" s="60"/>
      <c r="O16" s="60"/>
      <c r="P16" s="60"/>
      <c r="Q16" s="60"/>
      <c r="R16" s="60"/>
    </row>
    <row r="17" spans="1:18">
      <c r="A17" s="7"/>
      <c r="B17" s="237" t="s">
        <v>625</v>
      </c>
      <c r="C17" s="40"/>
      <c r="D17" s="40"/>
      <c r="E17" s="40"/>
      <c r="L17" s="40"/>
      <c r="M17" s="7"/>
      <c r="N17" s="60"/>
      <c r="O17" s="60"/>
      <c r="P17" s="60"/>
      <c r="Q17" s="60"/>
      <c r="R17" s="60"/>
    </row>
    <row r="18" spans="1:18" ht="409.5" customHeight="1">
      <c r="A18" s="7"/>
      <c r="B18" s="235" t="s">
        <v>624</v>
      </c>
      <c r="C18" s="235"/>
      <c r="D18" s="235"/>
      <c r="E18" s="235"/>
      <c r="F18" s="235"/>
      <c r="G18" s="235"/>
      <c r="H18" s="235"/>
      <c r="I18" s="235"/>
      <c r="J18" s="235"/>
      <c r="K18" s="235"/>
      <c r="L18" s="40"/>
      <c r="M18" s="7"/>
      <c r="N18" s="60"/>
      <c r="O18" s="60"/>
      <c r="P18" s="60"/>
      <c r="Q18" s="60"/>
      <c r="R18" s="60"/>
    </row>
    <row r="19" spans="1:18">
      <c r="A19" s="40"/>
      <c r="B19" s="40"/>
      <c r="C19" s="40"/>
      <c r="D19" s="40"/>
      <c r="E19" s="40"/>
      <c r="L19" s="40"/>
      <c r="M19" s="60"/>
      <c r="N19" s="60"/>
      <c r="O19" s="60"/>
      <c r="P19" s="60"/>
      <c r="Q19" s="60"/>
      <c r="R19" s="60"/>
    </row>
    <row r="20" spans="1:18">
      <c r="A20" s="40"/>
      <c r="B20" s="40"/>
      <c r="C20" s="40"/>
      <c r="D20" s="40"/>
      <c r="E20" s="40"/>
      <c r="L20" s="40"/>
      <c r="M20" s="60"/>
      <c r="N20" s="60"/>
      <c r="O20" s="60"/>
      <c r="P20" s="60"/>
      <c r="Q20" s="60"/>
      <c r="R20" s="60"/>
    </row>
    <row r="21" spans="1:18" hidden="1">
      <c r="A21" s="40"/>
      <c r="B21" s="40"/>
      <c r="C21" s="40"/>
      <c r="D21" s="40"/>
      <c r="E21" s="40"/>
      <c r="F21" s="40"/>
      <c r="G21" s="40"/>
      <c r="H21" s="40"/>
      <c r="I21" s="40"/>
      <c r="J21" s="40"/>
      <c r="K21" s="40"/>
      <c r="L21" s="40"/>
      <c r="M21" s="60"/>
      <c r="N21" s="60"/>
      <c r="O21" s="60"/>
      <c r="P21" s="60"/>
      <c r="Q21" s="60"/>
      <c r="R21" s="60"/>
    </row>
    <row r="22" spans="1:18" hidden="1">
      <c r="A22" s="40"/>
      <c r="B22" s="40"/>
      <c r="C22" s="40"/>
      <c r="D22" s="40"/>
      <c r="E22" s="40"/>
      <c r="F22" s="40"/>
      <c r="G22" s="40"/>
      <c r="H22" s="40"/>
      <c r="I22" s="40"/>
      <c r="J22" s="40"/>
      <c r="K22" s="40"/>
      <c r="L22" s="40"/>
      <c r="M22" s="60"/>
      <c r="N22" s="60"/>
      <c r="O22" s="60"/>
      <c r="P22" s="60"/>
      <c r="Q22" s="60"/>
      <c r="R22" s="60"/>
    </row>
    <row r="23" spans="1:18" hidden="1">
      <c r="A23" s="40"/>
      <c r="B23" s="40"/>
      <c r="C23" s="40"/>
      <c r="D23" s="40"/>
      <c r="E23" s="40"/>
      <c r="F23" s="40"/>
      <c r="G23" s="40"/>
      <c r="H23" s="40"/>
      <c r="I23" s="40"/>
      <c r="J23" s="40"/>
      <c r="K23" s="40"/>
      <c r="L23" s="40"/>
      <c r="M23" s="60"/>
      <c r="N23" s="60"/>
      <c r="O23" s="60"/>
      <c r="P23" s="60"/>
      <c r="Q23" s="60"/>
      <c r="R23" s="60"/>
    </row>
    <row r="24" spans="1:18" hidden="1">
      <c r="A24" s="40"/>
      <c r="B24" s="40"/>
      <c r="C24" s="40"/>
      <c r="D24" s="40"/>
      <c r="E24" s="40"/>
      <c r="F24" s="40"/>
      <c r="G24" s="40"/>
      <c r="H24" s="40"/>
      <c r="I24" s="40"/>
      <c r="J24" s="40"/>
      <c r="K24" s="40"/>
      <c r="L24" s="40"/>
      <c r="M24" s="60"/>
      <c r="N24" s="60"/>
      <c r="O24" s="60"/>
      <c r="P24" s="60"/>
      <c r="Q24" s="60"/>
      <c r="R24" s="60"/>
    </row>
    <row r="25" spans="1:18" hidden="1">
      <c r="A25" s="40"/>
      <c r="B25" s="40"/>
      <c r="C25" s="40"/>
      <c r="D25" s="40"/>
      <c r="E25" s="40"/>
      <c r="F25" s="40"/>
      <c r="G25" s="40"/>
      <c r="H25" s="40"/>
      <c r="I25" s="40"/>
      <c r="J25" s="40"/>
      <c r="K25" s="40"/>
      <c r="L25" s="40"/>
      <c r="M25" s="60"/>
      <c r="N25" s="60"/>
      <c r="O25" s="60"/>
      <c r="P25" s="60"/>
      <c r="Q25" s="60"/>
      <c r="R25" s="60"/>
    </row>
    <row r="26" spans="1:18" hidden="1">
      <c r="A26" s="40"/>
      <c r="B26" s="40"/>
      <c r="C26" s="40"/>
      <c r="D26" s="40"/>
      <c r="E26" s="40"/>
      <c r="F26" s="40"/>
      <c r="G26" s="40"/>
      <c r="H26" s="40"/>
      <c r="I26" s="40"/>
      <c r="J26" s="40"/>
      <c r="K26" s="40"/>
      <c r="L26" s="40"/>
      <c r="M26" s="60"/>
      <c r="N26" s="60"/>
      <c r="O26" s="60"/>
      <c r="P26" s="60"/>
      <c r="Q26" s="60"/>
      <c r="R26" s="60"/>
    </row>
    <row r="27" spans="1:18" hidden="1">
      <c r="A27" s="61"/>
      <c r="B27" s="61"/>
      <c r="C27" s="61"/>
      <c r="D27" s="61"/>
      <c r="E27" s="61"/>
      <c r="F27" s="61"/>
      <c r="G27" s="61"/>
      <c r="H27" s="61"/>
      <c r="I27" s="61"/>
      <c r="J27" s="61"/>
      <c r="K27" s="61"/>
      <c r="L27" s="61"/>
    </row>
    <row r="28" spans="1:18" hidden="1">
      <c r="A28" s="61"/>
      <c r="B28" s="61"/>
      <c r="C28" s="61"/>
      <c r="D28" s="61"/>
      <c r="E28" s="61"/>
      <c r="F28" s="61"/>
      <c r="G28" s="61"/>
      <c r="H28" s="61"/>
      <c r="I28" s="61"/>
      <c r="J28" s="61"/>
      <c r="K28" s="61"/>
      <c r="L28" s="61"/>
    </row>
    <row r="29" spans="1:18" hidden="1">
      <c r="A29" s="61"/>
      <c r="B29" s="61"/>
      <c r="C29" s="61"/>
      <c r="D29" s="61"/>
      <c r="E29" s="61"/>
      <c r="F29" s="61"/>
      <c r="G29" s="61"/>
      <c r="H29" s="61"/>
      <c r="I29" s="61"/>
      <c r="J29" s="61"/>
      <c r="K29" s="61"/>
      <c r="L29" s="61"/>
    </row>
    <row r="30" spans="1:18">
      <c r="A30" s="61"/>
      <c r="B30" s="61"/>
      <c r="C30" s="61"/>
      <c r="D30" s="61"/>
      <c r="E30" s="61"/>
      <c r="F30" s="61"/>
      <c r="G30" s="61"/>
      <c r="H30" s="61"/>
      <c r="I30" s="61"/>
      <c r="J30" s="61"/>
      <c r="K30" s="61"/>
      <c r="L30" s="61"/>
    </row>
    <row r="33" customFormat="1" ht="16.5" hidden="1" customHeight="1"/>
    <row r="34" customFormat="1" ht="16.5" hidden="1" customHeight="1"/>
    <row r="35" customFormat="1" ht="16.5" hidden="1" customHeight="1"/>
    <row r="36" customFormat="1" ht="16.5" hidden="1" customHeight="1"/>
    <row r="37" customFormat="1" ht="16.5" hidden="1" customHeight="1"/>
    <row r="38" customFormat="1" ht="16.5" hidden="1" customHeight="1"/>
    <row r="39" customFormat="1" ht="16.5" hidden="1" customHeight="1"/>
    <row r="40" customFormat="1" ht="16.5" hidden="1" customHeight="1"/>
    <row r="41" customFormat="1" ht="16.5" hidden="1" customHeight="1"/>
    <row r="42" customFormat="1" ht="16.5" hidden="1" customHeight="1"/>
  </sheetData>
  <mergeCells count="1">
    <mergeCell ref="B18:K1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273F5-7B6C-483B-8ED3-5E4960FFF2DC}">
  <sheetPr codeName="Sheet2">
    <tabColor rgb="FF00ABE6"/>
  </sheetPr>
  <dimension ref="A1:Z19"/>
  <sheetViews>
    <sheetView showGridLines="0" zoomScale="85" zoomScaleNormal="85" workbookViewId="0">
      <selection activeCell="C14" sqref="C14"/>
    </sheetView>
  </sheetViews>
  <sheetFormatPr defaultColWidth="9.23046875" defaultRowHeight="14.5"/>
  <cols>
    <col min="1" max="1" width="3.69140625" style="7" customWidth="1"/>
    <col min="2" max="2" width="5.921875" style="7" customWidth="1"/>
    <col min="3" max="3" width="7.61328125" style="7" customWidth="1"/>
    <col min="4" max="4" width="23.765625" style="7" customWidth="1"/>
    <col min="5" max="16384" width="9.23046875" style="7"/>
  </cols>
  <sheetData>
    <row r="1" spans="1:26" s="37" customFormat="1" ht="35.15" customHeight="1">
      <c r="A1" s="171"/>
      <c r="B1" s="190" t="str">
        <f>'Cover page'!B1</f>
        <v>Catalogue of values for costs &amp; benefits of water conservation</v>
      </c>
      <c r="C1" s="169"/>
      <c r="D1" s="169"/>
      <c r="E1" s="169"/>
      <c r="F1" s="169"/>
      <c r="G1" s="169"/>
      <c r="H1" s="171"/>
      <c r="I1" s="169"/>
      <c r="J1" s="169"/>
      <c r="K1" s="169"/>
      <c r="L1" s="169"/>
      <c r="M1" s="169"/>
      <c r="N1" s="169"/>
      <c r="O1" s="169"/>
      <c r="P1" s="169"/>
      <c r="Q1" s="169"/>
      <c r="R1" s="169"/>
      <c r="S1" s="169"/>
      <c r="T1" s="169"/>
      <c r="U1" s="169"/>
      <c r="V1" s="169"/>
      <c r="W1" s="169"/>
      <c r="X1" s="169"/>
      <c r="Y1" s="169"/>
      <c r="Z1" s="169"/>
    </row>
    <row r="2" spans="1:26" s="37" customFormat="1" ht="26.15" customHeight="1">
      <c r="A2" s="170"/>
      <c r="B2" s="191" t="s">
        <v>613</v>
      </c>
      <c r="C2" s="170"/>
      <c r="D2" s="170"/>
      <c r="E2" s="170"/>
      <c r="F2" s="170"/>
      <c r="G2" s="170"/>
      <c r="H2" s="170"/>
      <c r="I2" s="170"/>
      <c r="J2" s="170"/>
      <c r="K2" s="170"/>
      <c r="L2" s="170"/>
      <c r="M2" s="170"/>
      <c r="N2" s="170"/>
      <c r="O2" s="170"/>
      <c r="P2" s="170"/>
      <c r="Q2" s="170"/>
      <c r="R2" s="170"/>
      <c r="S2" s="172"/>
      <c r="T2" s="172"/>
      <c r="U2" s="172"/>
      <c r="V2" s="172"/>
      <c r="W2" s="172"/>
      <c r="X2" s="172"/>
      <c r="Y2" s="172"/>
      <c r="Z2" s="172"/>
    </row>
    <row r="5" spans="1:26">
      <c r="B5" s="7" t="s">
        <v>606</v>
      </c>
    </row>
    <row r="7" spans="1:26">
      <c r="B7" s="48" t="s">
        <v>214</v>
      </c>
    </row>
    <row r="8" spans="1:26">
      <c r="C8" s="7" t="s">
        <v>209</v>
      </c>
    </row>
    <row r="9" spans="1:26">
      <c r="C9" s="7" t="s">
        <v>210</v>
      </c>
    </row>
    <row r="10" spans="1:26">
      <c r="C10" s="7" t="s">
        <v>211</v>
      </c>
    </row>
    <row r="11" spans="1:26">
      <c r="C11" s="7" t="s">
        <v>212</v>
      </c>
    </row>
    <row r="13" spans="1:26">
      <c r="B13" s="48" t="s">
        <v>213</v>
      </c>
    </row>
    <row r="14" spans="1:26">
      <c r="C14" s="7" t="s">
        <v>607</v>
      </c>
    </row>
    <row r="15" spans="1:26">
      <c r="C15" s="7" t="s">
        <v>608</v>
      </c>
    </row>
    <row r="16" spans="1:26">
      <c r="C16" s="7" t="s">
        <v>609</v>
      </c>
    </row>
    <row r="17" spans="3:3">
      <c r="C17" s="7" t="s">
        <v>610</v>
      </c>
    </row>
    <row r="18" spans="3:3">
      <c r="C18" s="7" t="s">
        <v>611</v>
      </c>
    </row>
    <row r="19" spans="3:3">
      <c r="C19" s="7" t="s">
        <v>612</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B5BCF-7CA8-455A-AC9A-98D1C2CFD5EA}">
  <sheetPr codeName="Sheet3">
    <tabColor rgb="FF00ABE6"/>
  </sheetPr>
  <dimension ref="A1:AC15"/>
  <sheetViews>
    <sheetView showGridLines="0" zoomScaleNormal="100" workbookViewId="0">
      <selection activeCell="D28" sqref="D28"/>
    </sheetView>
  </sheetViews>
  <sheetFormatPr defaultColWidth="9.23046875" defaultRowHeight="14.5"/>
  <cols>
    <col min="1" max="1" width="3.69140625" style="7" customWidth="1"/>
    <col min="2" max="2" width="9.23046875" style="7"/>
    <col min="3" max="3" width="25.3046875" style="7" customWidth="1"/>
    <col min="4" max="4" width="3.3828125" style="7" customWidth="1"/>
    <col min="5" max="5" width="16.07421875" style="195" customWidth="1"/>
    <col min="6" max="6" width="3.3828125" style="7" customWidth="1"/>
    <col min="7" max="7" width="47.765625" style="7" customWidth="1"/>
    <col min="8" max="16384" width="9.23046875" style="7"/>
  </cols>
  <sheetData>
    <row r="1" spans="1:29" s="37" customFormat="1" ht="35.15" customHeight="1">
      <c r="A1" s="171"/>
      <c r="B1" s="190" t="str">
        <f>'Cover page'!B1</f>
        <v>Catalogue of values for costs &amp; benefits of water conservation</v>
      </c>
      <c r="C1" s="169"/>
      <c r="D1" s="169"/>
      <c r="E1" s="219"/>
      <c r="F1" s="169"/>
      <c r="G1" s="169"/>
      <c r="H1" s="169"/>
      <c r="I1" s="169"/>
      <c r="J1" s="169"/>
      <c r="K1" s="171"/>
      <c r="L1" s="169"/>
      <c r="M1" s="169"/>
      <c r="N1" s="169"/>
      <c r="O1" s="169"/>
      <c r="P1" s="169"/>
      <c r="Q1" s="169"/>
      <c r="R1" s="169"/>
      <c r="S1" s="169"/>
      <c r="T1" s="169"/>
      <c r="U1" s="169"/>
      <c r="V1" s="169"/>
      <c r="W1" s="169"/>
      <c r="X1" s="169"/>
      <c r="Y1" s="169"/>
      <c r="Z1" s="169"/>
      <c r="AA1" s="169"/>
      <c r="AB1" s="169"/>
      <c r="AC1" s="169"/>
    </row>
    <row r="2" spans="1:29" s="37" customFormat="1" ht="26.15" customHeight="1">
      <c r="A2" s="170"/>
      <c r="B2" s="191" t="s">
        <v>614</v>
      </c>
      <c r="C2" s="170"/>
      <c r="D2" s="170"/>
      <c r="E2" s="220"/>
      <c r="F2" s="170"/>
      <c r="G2" s="170"/>
      <c r="H2" s="170"/>
      <c r="I2" s="170"/>
      <c r="J2" s="170"/>
      <c r="K2" s="170"/>
      <c r="L2" s="170"/>
      <c r="M2" s="170"/>
      <c r="N2" s="170"/>
      <c r="O2" s="170"/>
      <c r="P2" s="170"/>
      <c r="Q2" s="170"/>
      <c r="R2" s="170"/>
      <c r="S2" s="170"/>
      <c r="T2" s="170"/>
      <c r="U2" s="170"/>
      <c r="V2" s="172"/>
      <c r="W2" s="172"/>
      <c r="X2" s="172"/>
      <c r="Y2" s="172"/>
      <c r="Z2" s="172"/>
      <c r="AA2" s="172"/>
      <c r="AB2" s="172"/>
      <c r="AC2" s="172"/>
    </row>
    <row r="4" spans="1:29" s="195" customFormat="1" ht="29.5">
      <c r="B4" s="198" t="s">
        <v>619</v>
      </c>
      <c r="C4" s="197"/>
      <c r="D4" s="197"/>
      <c r="E4" s="198" t="s">
        <v>440</v>
      </c>
      <c r="F4" s="196"/>
      <c r="G4" s="198" t="s">
        <v>367</v>
      </c>
      <c r="H4" s="197"/>
      <c r="I4" s="197"/>
      <c r="J4" s="197"/>
      <c r="K4" s="197"/>
      <c r="L4" s="197"/>
      <c r="M4" s="197"/>
    </row>
    <row r="6" spans="1:29">
      <c r="B6" s="7" t="s">
        <v>618</v>
      </c>
    </row>
    <row r="8" spans="1:29">
      <c r="C8" s="7" t="s">
        <v>366</v>
      </c>
      <c r="E8" s="195" t="s">
        <v>438</v>
      </c>
      <c r="G8" s="64" t="s">
        <v>300</v>
      </c>
    </row>
    <row r="9" spans="1:29">
      <c r="C9" s="7" t="s">
        <v>180</v>
      </c>
      <c r="E9" s="195" t="s">
        <v>439</v>
      </c>
      <c r="G9" s="64" t="s">
        <v>240</v>
      </c>
    </row>
    <row r="10" spans="1:29">
      <c r="C10" s="7" t="s">
        <v>369</v>
      </c>
      <c r="E10" s="195" t="s">
        <v>369</v>
      </c>
      <c r="G10" s="64" t="s">
        <v>49</v>
      </c>
    </row>
    <row r="11" spans="1:29">
      <c r="C11" s="7" t="s">
        <v>374</v>
      </c>
      <c r="E11" s="195" t="s">
        <v>374</v>
      </c>
      <c r="G11" s="64" t="s">
        <v>49</v>
      </c>
    </row>
    <row r="13" spans="1:29">
      <c r="C13" s="7" t="s">
        <v>441</v>
      </c>
      <c r="G13" s="65">
        <f>relevantvalues</f>
        <v>2</v>
      </c>
    </row>
    <row r="15" spans="1:29">
      <c r="C15" s="7" t="s">
        <v>445</v>
      </c>
      <c r="G15" s="39" t="str">
        <f>IF(G13=0,"No","Yes")</f>
        <v>Yes</v>
      </c>
    </row>
  </sheetData>
  <conditionalFormatting sqref="G13">
    <cfRule type="cellIs" dxfId="11" priority="3" operator="greaterThan">
      <formula>0</formula>
    </cfRule>
    <cfRule type="cellIs" dxfId="10" priority="4" operator="equal">
      <formula>0</formula>
    </cfRule>
  </conditionalFormatting>
  <conditionalFormatting sqref="G15">
    <cfRule type="cellIs" dxfId="9" priority="1" operator="equal">
      <formula>TRUE</formula>
    </cfRule>
    <cfRule type="cellIs" dxfId="8" priority="2" operator="equal">
      <formula>FALSE</formula>
    </cfRule>
  </conditionalFormatting>
  <dataValidations count="1">
    <dataValidation type="list" allowBlank="1" showInputMessage="1" showErrorMessage="1" sqref="G8" xr:uid="{59BE4E65-FCB0-4276-BBD8-1C5D73F2527F}">
      <formula1>costorbenefitcategory</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DD947931-3B9F-43C1-961F-B73A8800DE75}">
          <x14:formula1>
            <xm:f>'Longlist of impacts'!$K$9:$K$33</xm:f>
          </x14:formula1>
          <xm:sqref>G9</xm:sqref>
        </x14:dataValidation>
        <x14:dataValidation type="list" allowBlank="1" showInputMessage="1" showErrorMessage="1" xr:uid="{A7853D69-63D4-4C2F-97FB-1525A55A4952}">
          <x14:formula1>
            <xm:f>'Longlist of impacts'!$C$9:$C$20</xm:f>
          </x14:formula1>
          <xm:sqref>G10</xm:sqref>
        </x14:dataValidation>
        <x14:dataValidation type="list" allowBlank="1" showInputMessage="1" showErrorMessage="1" xr:uid="{C35EBEE4-447D-4654-B8AD-C838643F5064}">
          <x14:formula1>
            <xm:f>'Longlist of impacts'!$D$9:$D$101</xm:f>
          </x14:formula1>
          <xm:sqref>G11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64B6-CD16-476D-A1D7-101EFFCE0BE4}">
  <sheetPr codeName="Sheet9">
    <tabColor rgb="FF00ABE6"/>
  </sheetPr>
  <dimension ref="A1:L396"/>
  <sheetViews>
    <sheetView showGridLines="0" zoomScale="70" zoomScaleNormal="70" workbookViewId="0">
      <selection activeCell="H20" sqref="H20"/>
    </sheetView>
  </sheetViews>
  <sheetFormatPr defaultRowHeight="16.5"/>
  <cols>
    <col min="1" max="1" width="3.3046875" customWidth="1"/>
    <col min="2" max="2" width="5" customWidth="1"/>
    <col min="3" max="3" width="4" customWidth="1"/>
    <col min="4" max="4" width="28.61328125" style="189" customWidth="1"/>
    <col min="5" max="5" width="43.23046875" customWidth="1"/>
    <col min="6" max="7" width="19.765625" style="36" customWidth="1"/>
    <col min="8" max="8" width="19.921875" style="36" customWidth="1"/>
    <col min="9" max="9" width="24.765625" style="36" customWidth="1"/>
    <col min="10" max="10" width="19.765625" style="70" customWidth="1"/>
    <col min="11" max="11" width="54" customWidth="1"/>
    <col min="12" max="12" width="137" customWidth="1"/>
    <col min="37" max="37" width="12.07421875" customWidth="1"/>
    <col min="38" max="38" width="32.3046875" customWidth="1"/>
  </cols>
  <sheetData>
    <row r="1" spans="1:12" ht="31.5">
      <c r="A1" s="171"/>
      <c r="B1" s="190" t="str">
        <f>'Cover page'!B1</f>
        <v>Catalogue of values for costs &amp; benefits of water conservation</v>
      </c>
      <c r="C1" s="173"/>
      <c r="D1" s="219"/>
      <c r="E1" s="169"/>
      <c r="F1" s="174"/>
      <c r="G1" s="174"/>
      <c r="H1" s="174"/>
      <c r="I1" s="174"/>
      <c r="J1" s="175"/>
      <c r="K1" s="169"/>
      <c r="L1" s="169"/>
    </row>
    <row r="2" spans="1:12" ht="25.5">
      <c r="A2" s="170"/>
      <c r="B2" s="191" t="s">
        <v>615</v>
      </c>
      <c r="C2" s="176"/>
      <c r="D2" s="220"/>
      <c r="E2" s="170"/>
      <c r="F2" s="177"/>
      <c r="G2" s="177"/>
      <c r="H2" s="177"/>
      <c r="I2" s="177"/>
      <c r="J2" s="178"/>
      <c r="K2" s="170"/>
      <c r="L2" s="170"/>
    </row>
    <row r="3" spans="1:12">
      <c r="A3" s="10"/>
      <c r="B3" s="10"/>
      <c r="C3" s="10"/>
      <c r="D3" s="221"/>
      <c r="E3" s="10"/>
      <c r="F3" s="35"/>
      <c r="G3" s="35"/>
      <c r="H3" s="35"/>
      <c r="I3" s="35"/>
      <c r="J3" s="68"/>
      <c r="K3" s="10"/>
      <c r="L3" s="10"/>
    </row>
    <row r="4" spans="1:12" s="209" customFormat="1" ht="32">
      <c r="A4" s="204"/>
      <c r="B4" s="200" t="s">
        <v>179</v>
      </c>
      <c r="C4" s="195"/>
      <c r="D4" s="195"/>
      <c r="E4" s="216"/>
      <c r="F4" s="217"/>
      <c r="G4" s="217"/>
      <c r="H4" s="217"/>
      <c r="I4" s="217"/>
      <c r="J4" s="218"/>
      <c r="K4" s="216"/>
      <c r="L4" s="216"/>
    </row>
    <row r="5" spans="1:12">
      <c r="A5" s="10"/>
      <c r="B5" s="10"/>
      <c r="C5" s="10"/>
      <c r="D5" s="221"/>
      <c r="E5" s="10"/>
      <c r="F5" s="35"/>
      <c r="G5" s="35"/>
      <c r="H5" s="35"/>
      <c r="I5" s="35"/>
      <c r="J5" s="68"/>
      <c r="K5" s="10"/>
      <c r="L5" s="10"/>
    </row>
    <row r="6" spans="1:12">
      <c r="A6" s="10"/>
      <c r="B6" s="10"/>
      <c r="C6" s="62" t="s">
        <v>620</v>
      </c>
      <c r="D6" s="221"/>
      <c r="E6" s="10"/>
      <c r="F6" s="35"/>
      <c r="G6" s="35"/>
      <c r="H6" s="35"/>
      <c r="I6" s="35"/>
      <c r="J6" s="68"/>
      <c r="K6" s="10"/>
      <c r="L6" s="10"/>
    </row>
    <row r="7" spans="1:12">
      <c r="A7" s="10"/>
      <c r="B7" s="10"/>
      <c r="C7" s="62"/>
      <c r="D7" s="221"/>
      <c r="E7" s="10"/>
      <c r="F7" s="35"/>
      <c r="G7" s="35"/>
      <c r="H7" s="35"/>
      <c r="I7" s="35"/>
      <c r="J7" s="68"/>
      <c r="K7" s="10"/>
      <c r="L7" s="10"/>
    </row>
    <row r="8" spans="1:12">
      <c r="A8" s="10"/>
      <c r="B8" s="10"/>
      <c r="C8" s="10"/>
      <c r="D8" s="222" t="s">
        <v>364</v>
      </c>
      <c r="E8" s="10" t="str">
        <f>CBcategory&amp;Costbenefit&amp;State&amp;Location</f>
        <v>Economic costs and benefitsAvoided costs to meet growth in water demandNSWNSW</v>
      </c>
      <c r="F8" s="35"/>
      <c r="G8" s="35"/>
      <c r="H8" s="35"/>
      <c r="I8" s="35"/>
      <c r="J8" s="68"/>
      <c r="K8" s="10"/>
      <c r="L8" s="10"/>
    </row>
    <row r="9" spans="1:12">
      <c r="A9" s="10"/>
      <c r="B9" s="10"/>
      <c r="C9" s="10"/>
      <c r="D9" s="222" t="s">
        <v>441</v>
      </c>
      <c r="E9" s="65">
        <f>COUNTIF(lookup,E8)</f>
        <v>2</v>
      </c>
      <c r="F9" s="35"/>
      <c r="G9" s="35"/>
      <c r="H9" s="35"/>
      <c r="I9" s="35"/>
      <c r="J9" s="68"/>
      <c r="K9" s="10"/>
      <c r="L9" s="10"/>
    </row>
    <row r="10" spans="1:12">
      <c r="A10" s="10"/>
      <c r="B10" s="10"/>
      <c r="C10" s="10"/>
      <c r="D10" s="221"/>
      <c r="E10" s="35"/>
      <c r="F10" s="35"/>
      <c r="G10" s="35"/>
      <c r="H10" s="35"/>
      <c r="I10" s="35"/>
      <c r="J10" s="68"/>
      <c r="K10" s="10"/>
      <c r="L10" s="10"/>
    </row>
    <row r="11" spans="1:12" s="214" customFormat="1" ht="41">
      <c r="A11" s="210"/>
      <c r="B11" s="210"/>
      <c r="C11" s="210"/>
      <c r="D11" s="211" t="s">
        <v>366</v>
      </c>
      <c r="E11" s="211" t="s">
        <v>1</v>
      </c>
      <c r="F11" s="211" t="s">
        <v>369</v>
      </c>
      <c r="G11" s="211" t="s">
        <v>47</v>
      </c>
      <c r="H11" s="211" t="s">
        <v>206</v>
      </c>
      <c r="I11" s="211" t="s">
        <v>361</v>
      </c>
      <c r="J11" s="215" t="s">
        <v>58</v>
      </c>
      <c r="K11" s="211" t="s">
        <v>48</v>
      </c>
      <c r="L11" s="213" t="s">
        <v>46</v>
      </c>
    </row>
    <row r="12" spans="1:12" ht="45.65" customHeight="1">
      <c r="A12" s="10"/>
      <c r="B12" s="10"/>
      <c r="C12" s="10"/>
      <c r="D12" s="223" t="str">
        <f t="shared" ref="D12" si="0">IF(H12&lt;&gt;"",CBcategory,"")</f>
        <v>Economic costs and benefits</v>
      </c>
      <c r="E12" s="230" t="str">
        <f t="shared" ref="E12" si="1">IF(I12&lt;&gt;"",Costbenefit,"")</f>
        <v>Avoided costs to meet growth in water demand</v>
      </c>
      <c r="F12" s="179" t="str">
        <f t="shared" ref="F12" si="2">IF(J12&lt;&gt;"",State,"")</f>
        <v>NSW</v>
      </c>
      <c r="G12" s="179" t="e">
        <f t="shared" ref="G12" si="3">IF(K12&lt;&gt;"",Location,"")</f>
        <v>#N/A</v>
      </c>
      <c r="H12" s="180" cm="1">
        <f t="array" ref="H12">IF(ROWS($C$12:C12)&lt;=$E$9,INDEX(monetisedvalue,_xlfn.AGGREGATE(15,3,(lookup=$E$8)/(lookup=$E$8)*ROW(lookup)-ROW(Library!$C$8),ROWS($C$12:C12)),MATCH(H$11,lookupnames,0)),"")</f>
        <v>2.6811568228105913</v>
      </c>
      <c r="I12" s="180" t="str" cm="1">
        <f t="array" ref="I12">IF(ROWS($C$12:D12)&lt;=$E$9,INDEX(monetisedvalue,_xlfn.AGGREGATE(15,3,(lookup=$E$8)/(lookup=$E$8)*ROW(lookup)-ROW(Library!$C$8),ROWS($C$12:D12)),MATCH(I$11,lookupnames,0)),"")</f>
        <v xml:space="preserve">$/kl </v>
      </c>
      <c r="J12" s="181" cm="1">
        <f t="array" ref="J12">IF(ROWS($C$12:E12)&lt;=$E$9,INDEX(monetisedvalue,_xlfn.AGGREGATE(15,3,(lookup=$E$8)/(lookup=$E$8)*ROW(lookup)-ROW(Library!$C$8),ROWS($C$12:E12)),MATCH(J$11,lookupnames,0)),"")</f>
        <v>2022</v>
      </c>
      <c r="K12" s="180" t="e" cm="1">
        <f t="array" ref="K12">IF(ROWS($C$12:F12)&lt;=$E$9,INDEX(monetisedvalue,_xlfn.AGGREGATE(15,3,(lookup=$E$8)/(lookup=$E$8)*ROW(lookup)-ROW(Library!$C$8),ROWS($C$12:F12)),MATCH(K$11,lookupnames,0)),"")</f>
        <v>#N/A</v>
      </c>
      <c r="L12" s="180" t="str" cm="1">
        <f t="array" ref="L12">IF(ROWS($C$12:G12)&lt;=$E$9,INDEX(monetisedvalue,_xlfn.AGGREGATE(15,3,(lookup=$E$8)/(lookup=$E$8)*ROW(lookup)-ROW(Library!$C$8),ROWS($C$12:G12)),MATCH(L$11,lookupnames,0)),"")</f>
        <v>Goldenfields Water County Council (2022), Fees and charges. https://www.gwcc.nsw.gov.au/Accounts/Fees-Charges-Rebates/Fees-and-charges</v>
      </c>
    </row>
    <row r="13" spans="1:12" ht="45.65" customHeight="1">
      <c r="A13" s="10"/>
      <c r="B13" s="10"/>
      <c r="C13" s="10"/>
      <c r="D13" s="224" t="str">
        <f t="shared" ref="D13:D76" si="4">IF(H13&lt;&gt;"",CBcategory,"")</f>
        <v>Economic costs and benefits</v>
      </c>
      <c r="E13" s="231" t="str">
        <f t="shared" ref="E13:E76" si="5">IF(I13&lt;&gt;"",Costbenefit,"")</f>
        <v>Avoided costs to meet growth in water demand</v>
      </c>
      <c r="F13" s="49" t="str">
        <f t="shared" ref="F13:F76" si="6">IF(J13&lt;&gt;"",State,"")</f>
        <v>NSW</v>
      </c>
      <c r="G13" s="49" t="e">
        <f t="shared" ref="G13:G76" si="7">IF(K13&lt;&gt;"",Location,"")</f>
        <v>#N/A</v>
      </c>
      <c r="H13" s="50" cm="1">
        <f t="array" ref="H13">IF(ROWS($C$12:C13)&lt;=$E$9,INDEX(monetisedvalue,_xlfn.AGGREGATE(15,3,(lookup=$E$8)/(lookup=$E$8)*ROW(lookup)-ROW(Library!$C$8),ROWS($C$12:C13)),MATCH(H$11,lookupnames,0)),"")</f>
        <v>1.9257515274949089</v>
      </c>
      <c r="I13" s="50" t="str" cm="1">
        <f t="array" ref="I13">IF(ROWS($C$12:D13)&lt;=$E$9,INDEX(monetisedvalue,_xlfn.AGGREGATE(15,3,(lookup=$E$8)/(lookup=$E$8)*ROW(lookup)-ROW(Library!$C$8),ROWS($C$12:D13)),MATCH(I$11,lookupnames,0)),"")</f>
        <v xml:space="preserve">$/kl </v>
      </c>
      <c r="J13" s="51" cm="1">
        <f t="array" ref="J13">IF(ROWS($C$12:E13)&lt;=$E$9,INDEX(monetisedvalue,_xlfn.AGGREGATE(15,3,(lookup=$E$8)/(lookup=$E$8)*ROW(lookup)-ROW(Library!$C$8),ROWS($C$12:E13)),MATCH(J$11,lookupnames,0)),"")</f>
        <v>2022</v>
      </c>
      <c r="K13" s="50" t="e" cm="1">
        <f t="array" ref="K13">IF(ROWS($C$12:F13)&lt;=$E$9,INDEX(monetisedvalue,_xlfn.AGGREGATE(15,3,(lookup=$E$8)/(lookup=$E$8)*ROW(lookup)-ROW(Library!$C$8),ROWS($C$12:F13)),MATCH(K$11,lookupnames,0)),"")</f>
        <v>#N/A</v>
      </c>
      <c r="L13" s="50" t="str" cm="1">
        <f t="array" ref="L13">IF(ROWS($C$12:G13)&lt;=$E$9,INDEX(monetisedvalue,_xlfn.AGGREGATE(15,3,(lookup=$E$8)/(lookup=$E$8)*ROW(lookup)-ROW(Library!$C$8),ROWS($C$12:G13)),MATCH(L$11,lookupnames,0)),"")</f>
        <v>Goldenfields Water County Council (2022), Fees and charges. https://www.gwcc.nsw.gov.au/Accounts/Fees-Charges-Rebates/Fees-and-charges</v>
      </c>
    </row>
    <row r="14" spans="1:12" ht="45.65" customHeight="1">
      <c r="A14" s="10"/>
      <c r="B14" s="10"/>
      <c r="C14" s="10"/>
      <c r="D14" s="224" t="str">
        <f t="shared" si="4"/>
        <v/>
      </c>
      <c r="E14" s="231" t="str">
        <f t="shared" si="5"/>
        <v/>
      </c>
      <c r="F14" s="49" t="str">
        <f t="shared" si="6"/>
        <v/>
      </c>
      <c r="G14" s="49" t="str">
        <f t="shared" si="7"/>
        <v/>
      </c>
      <c r="H14" s="50" t="str" cm="1">
        <f t="array" ref="H14">IF(ROWS($C$12:C14)&lt;=$E$9,INDEX(monetisedvalue,_xlfn.AGGREGATE(15,3,(lookup=$E$8)/(lookup=$E$8)*ROW(lookup)-ROW(Library!$C$8),ROWS($C$12:C14)),MATCH(H$11,lookupnames,0)),"")</f>
        <v/>
      </c>
      <c r="I14" s="50" t="str" cm="1">
        <f t="array" ref="I14">IF(ROWS($C$12:D14)&lt;=$E$9,INDEX(monetisedvalue,_xlfn.AGGREGATE(15,3,(lookup=$E$8)/(lookup=$E$8)*ROW(lookup)-ROW(Library!$C$8),ROWS($C$12:D14)),MATCH(I$11,lookupnames,0)),"")</f>
        <v/>
      </c>
      <c r="J14" s="69" t="str" cm="1">
        <f t="array" ref="J14">IF(ROWS($C$12:E14)&lt;=$E$9,INDEX(monetisedvalue,_xlfn.AGGREGATE(15,3,(lookup=$E$8)/(lookup=$E$8)*ROW(lookup)-ROW(Library!$C$8),ROWS($C$12:E14)),MATCH(J$11,lookupnames,0)),"")</f>
        <v/>
      </c>
      <c r="K14" s="67" t="str" cm="1">
        <f t="array" ref="K14">IF(ROWS($C$12:F14)&lt;=$E$9,INDEX(monetisedvalue,_xlfn.AGGREGATE(15,3,(lookup=$E$8)/(lookup=$E$8)*ROW(lookup)-ROW(Library!$C$8),ROWS($C$12:F14)),MATCH(K$11,lookupnames,0)),"")</f>
        <v/>
      </c>
      <c r="L14" s="67" t="str" cm="1">
        <f t="array" ref="L14">IF(ROWS($C$12:G14)&lt;=$E$9,INDEX(monetisedvalue,_xlfn.AGGREGATE(15,3,(lookup=$E$8)/(lookup=$E$8)*ROW(lookup)-ROW(Library!$C$8),ROWS($C$12:G14)),MATCH(L$11,lookupnames,0)),"")</f>
        <v/>
      </c>
    </row>
    <row r="15" spans="1:12" ht="45.65" customHeight="1">
      <c r="A15" s="10"/>
      <c r="B15" s="10"/>
      <c r="C15" s="10"/>
      <c r="D15" s="224" t="str">
        <f t="shared" si="4"/>
        <v/>
      </c>
      <c r="E15" s="231" t="str">
        <f t="shared" si="5"/>
        <v/>
      </c>
      <c r="F15" s="49" t="str">
        <f t="shared" si="6"/>
        <v/>
      </c>
      <c r="G15" s="49" t="str">
        <f t="shared" si="7"/>
        <v/>
      </c>
      <c r="H15" s="50" t="str" cm="1">
        <f t="array" ref="H15">IF(ROWS($C$12:C15)&lt;=$E$9,INDEX(monetisedvalue,_xlfn.AGGREGATE(15,3,(lookup=$E$8)/(lookup=$E$8)*ROW(lookup)-ROW(Library!$C$8),ROWS($C$12:C15)),MATCH(H$11,lookupnames,0)),"")</f>
        <v/>
      </c>
      <c r="I15" s="50" t="str" cm="1">
        <f t="array" ref="I15">IF(ROWS($C$12:D15)&lt;=$E$9,INDEX(monetisedvalue,_xlfn.AGGREGATE(15,3,(lookup=$E$8)/(lookup=$E$8)*ROW(lookup)-ROW(Library!$C$8),ROWS($C$12:D15)),MATCH(I$11,lookupnames,0)),"")</f>
        <v/>
      </c>
      <c r="J15" s="69" t="str" cm="1">
        <f t="array" ref="J15">IF(ROWS($C$12:E15)&lt;=$E$9,INDEX(monetisedvalue,_xlfn.AGGREGATE(15,3,(lookup=$E$8)/(lookup=$E$8)*ROW(lookup)-ROW(Library!$C$8),ROWS($C$12:E15)),MATCH(J$11,lookupnames,0)),"")</f>
        <v/>
      </c>
      <c r="K15" s="67" t="str" cm="1">
        <f t="array" ref="K15">IF(ROWS($C$12:F15)&lt;=$E$9,INDEX(monetisedvalue,_xlfn.AGGREGATE(15,3,(lookup=$E$8)/(lookup=$E$8)*ROW(lookup)-ROW(Library!$C$8),ROWS($C$12:F15)),MATCH(K$11,lookupnames,0)),"")</f>
        <v/>
      </c>
      <c r="L15" s="67" t="str" cm="1">
        <f t="array" ref="L15">IF(ROWS($C$12:G15)&lt;=$E$9,INDEX(monetisedvalue,_xlfn.AGGREGATE(15,3,(lookup=$E$8)/(lookup=$E$8)*ROW(lookup)-ROW(Library!$C$8),ROWS($C$12:G15)),MATCH(L$11,lookupnames,0)),"")</f>
        <v/>
      </c>
    </row>
    <row r="16" spans="1:12" ht="45.65" customHeight="1">
      <c r="A16" s="10"/>
      <c r="B16" s="10"/>
      <c r="C16" s="10"/>
      <c r="D16" s="224" t="str">
        <f t="shared" si="4"/>
        <v/>
      </c>
      <c r="E16" s="231" t="str">
        <f t="shared" si="5"/>
        <v/>
      </c>
      <c r="F16" s="49" t="str">
        <f t="shared" si="6"/>
        <v/>
      </c>
      <c r="G16" s="49" t="str">
        <f t="shared" si="7"/>
        <v/>
      </c>
      <c r="H16" s="50" t="str" cm="1">
        <f t="array" ref="H16">IF(ROWS($C$12:C16)&lt;=$E$9,INDEX(monetisedvalue,_xlfn.AGGREGATE(15,3,(lookup=$E$8)/(lookup=$E$8)*ROW(lookup)-ROW(Library!$C$8),ROWS($C$12:C16)),MATCH(H$11,lookupnames,0)),"")</f>
        <v/>
      </c>
      <c r="I16" s="50" t="str" cm="1">
        <f t="array" ref="I16">IF(ROWS($C$12:D16)&lt;=$E$9,INDEX(monetisedvalue,_xlfn.AGGREGATE(15,3,(lookup=$E$8)/(lookup=$E$8)*ROW(lookup)-ROW(Library!$C$8),ROWS($C$12:D16)),MATCH(I$11,lookupnames,0)),"")</f>
        <v/>
      </c>
      <c r="J16" s="69" t="str" cm="1">
        <f t="array" ref="J16">IF(ROWS($C$12:E16)&lt;=$E$9,INDEX(monetisedvalue,_xlfn.AGGREGATE(15,3,(lookup=$E$8)/(lookup=$E$8)*ROW(lookup)-ROW(Library!$C$8),ROWS($C$12:E16)),MATCH(J$11,lookupnames,0)),"")</f>
        <v/>
      </c>
      <c r="K16" s="67" t="str" cm="1">
        <f t="array" ref="K16">IF(ROWS($C$12:F16)&lt;=$E$9,INDEX(monetisedvalue,_xlfn.AGGREGATE(15,3,(lookup=$E$8)/(lookup=$E$8)*ROW(lookup)-ROW(Library!$C$8),ROWS($C$12:F16)),MATCH(K$11,lookupnames,0)),"")</f>
        <v/>
      </c>
      <c r="L16" s="67" t="str" cm="1">
        <f t="array" ref="L16">IF(ROWS($C$12:G16)&lt;=$E$9,INDEX(monetisedvalue,_xlfn.AGGREGATE(15,3,(lookup=$E$8)/(lookup=$E$8)*ROW(lookup)-ROW(Library!$C$8),ROWS($C$12:G16)),MATCH(L$11,lookupnames,0)),"")</f>
        <v/>
      </c>
    </row>
    <row r="17" spans="1:12" ht="45.65" customHeight="1">
      <c r="A17" s="10"/>
      <c r="B17" s="10"/>
      <c r="C17" s="10"/>
      <c r="D17" s="224" t="str">
        <f t="shared" si="4"/>
        <v/>
      </c>
      <c r="E17" s="231" t="str">
        <f t="shared" si="5"/>
        <v/>
      </c>
      <c r="F17" s="49" t="str">
        <f t="shared" si="6"/>
        <v/>
      </c>
      <c r="G17" s="49" t="str">
        <f t="shared" si="7"/>
        <v/>
      </c>
      <c r="H17" s="50" t="str" cm="1">
        <f t="array" ref="H17">IF(ROWS($C$12:C17)&lt;=$E$9,INDEX(monetisedvalue,_xlfn.AGGREGATE(15,3,(lookup=$E$8)/(lookup=$E$8)*ROW(lookup)-ROW(Library!$C$8),ROWS($C$12:C17)),MATCH(H$11,lookupnames,0)),"")</f>
        <v/>
      </c>
      <c r="I17" s="50" t="str" cm="1">
        <f t="array" ref="I17">IF(ROWS($C$12:D17)&lt;=$E$9,INDEX(monetisedvalue,_xlfn.AGGREGATE(15,3,(lookup=$E$8)/(lookup=$E$8)*ROW(lookup)-ROW(Library!$C$8),ROWS($C$12:D17)),MATCH(I$11,lookupnames,0)),"")</f>
        <v/>
      </c>
      <c r="J17" s="69" t="str" cm="1">
        <f t="array" ref="J17">IF(ROWS($C$12:E17)&lt;=$E$9,INDEX(monetisedvalue,_xlfn.AGGREGATE(15,3,(lookup=$E$8)/(lookup=$E$8)*ROW(lookup)-ROW(Library!$C$8),ROWS($C$12:E17)),MATCH(J$11,lookupnames,0)),"")</f>
        <v/>
      </c>
      <c r="K17" s="67" t="str" cm="1">
        <f t="array" ref="K17">IF(ROWS($C$12:F17)&lt;=$E$9,INDEX(monetisedvalue,_xlfn.AGGREGATE(15,3,(lookup=$E$8)/(lookup=$E$8)*ROW(lookup)-ROW(Library!$C$8),ROWS($C$12:F17)),MATCH(K$11,lookupnames,0)),"")</f>
        <v/>
      </c>
      <c r="L17" s="67" t="str" cm="1">
        <f t="array" ref="L17">IF(ROWS($C$12:G17)&lt;=$E$9,INDEX(monetisedvalue,_xlfn.AGGREGATE(15,3,(lookup=$E$8)/(lookup=$E$8)*ROW(lookup)-ROW(Library!$C$8),ROWS($C$12:G17)),MATCH(L$11,lookupnames,0)),"")</f>
        <v/>
      </c>
    </row>
    <row r="18" spans="1:12" ht="45.65" customHeight="1">
      <c r="A18" s="10"/>
      <c r="B18" s="10"/>
      <c r="C18" s="10"/>
      <c r="D18" s="224" t="str">
        <f t="shared" si="4"/>
        <v/>
      </c>
      <c r="E18" s="231" t="str">
        <f t="shared" si="5"/>
        <v/>
      </c>
      <c r="F18" s="49" t="str">
        <f t="shared" si="6"/>
        <v/>
      </c>
      <c r="G18" s="49" t="str">
        <f t="shared" si="7"/>
        <v/>
      </c>
      <c r="H18" s="50" t="str" cm="1">
        <f t="array" ref="H18">IF(ROWS($C$12:C18)&lt;=$E$9,INDEX(monetisedvalue,_xlfn.AGGREGATE(15,3,(lookup=$E$8)/(lookup=$E$8)*ROW(lookup)-ROW(Library!$C$8),ROWS($C$12:C18)),MATCH(H$11,lookupnames,0)),"")</f>
        <v/>
      </c>
      <c r="I18" s="50" t="str" cm="1">
        <f t="array" ref="I18">IF(ROWS($C$12:D18)&lt;=$E$9,INDEX(monetisedvalue,_xlfn.AGGREGATE(15,3,(lookup=$E$8)/(lookup=$E$8)*ROW(lookup)-ROW(Library!$C$8),ROWS($C$12:D18)),MATCH(I$11,lookupnames,0)),"")</f>
        <v/>
      </c>
      <c r="J18" s="69" t="str" cm="1">
        <f t="array" ref="J18">IF(ROWS($C$12:E18)&lt;=$E$9,INDEX(monetisedvalue,_xlfn.AGGREGATE(15,3,(lookup=$E$8)/(lookup=$E$8)*ROW(lookup)-ROW(Library!$C$8),ROWS($C$12:E18)),MATCH(J$11,lookupnames,0)),"")</f>
        <v/>
      </c>
      <c r="K18" s="67" t="str" cm="1">
        <f t="array" ref="K18">IF(ROWS($C$12:F18)&lt;=$E$9,INDEX(monetisedvalue,_xlfn.AGGREGATE(15,3,(lookup=$E$8)/(lookup=$E$8)*ROW(lookup)-ROW(Library!$C$8),ROWS($C$12:F18)),MATCH(K$11,lookupnames,0)),"")</f>
        <v/>
      </c>
      <c r="L18" s="67" t="str" cm="1">
        <f t="array" ref="L18">IF(ROWS($C$12:G18)&lt;=$E$9,INDEX(monetisedvalue,_xlfn.AGGREGATE(15,3,(lookup=$E$8)/(lookup=$E$8)*ROW(lookup)-ROW(Library!$C$8),ROWS($C$12:G18)),MATCH(L$11,lookupnames,0)),"")</f>
        <v/>
      </c>
    </row>
    <row r="19" spans="1:12" ht="45.65" customHeight="1">
      <c r="A19" s="10"/>
      <c r="B19" s="10"/>
      <c r="C19" s="10"/>
      <c r="D19" s="224" t="str">
        <f t="shared" si="4"/>
        <v/>
      </c>
      <c r="E19" s="231" t="str">
        <f t="shared" si="5"/>
        <v/>
      </c>
      <c r="F19" s="49" t="str">
        <f t="shared" si="6"/>
        <v/>
      </c>
      <c r="G19" s="49" t="str">
        <f t="shared" si="7"/>
        <v/>
      </c>
      <c r="H19" s="50" t="str" cm="1">
        <f t="array" ref="H19">IF(ROWS($C$12:C19)&lt;=$E$9,INDEX(monetisedvalue,_xlfn.AGGREGATE(15,3,(lookup=$E$8)/(lookup=$E$8)*ROW(lookup)-ROW(Library!$C$8),ROWS($C$12:C19)),MATCH(H$11,lookupnames,0)),"")</f>
        <v/>
      </c>
      <c r="I19" s="50" t="str" cm="1">
        <f t="array" ref="I19">IF(ROWS($C$12:D19)&lt;=$E$9,INDEX(monetisedvalue,_xlfn.AGGREGATE(15,3,(lookup=$E$8)/(lookup=$E$8)*ROW(lookup)-ROW(Library!$C$8),ROWS($C$12:D19)),MATCH(I$11,lookupnames,0)),"")</f>
        <v/>
      </c>
      <c r="J19" s="69" t="str" cm="1">
        <f t="array" ref="J19">IF(ROWS($C$12:E19)&lt;=$E$9,INDEX(monetisedvalue,_xlfn.AGGREGATE(15,3,(lookup=$E$8)/(lookup=$E$8)*ROW(lookup)-ROW(Library!$C$8),ROWS($C$12:E19)),MATCH(J$11,lookupnames,0)),"")</f>
        <v/>
      </c>
      <c r="K19" s="67" t="str" cm="1">
        <f t="array" ref="K19">IF(ROWS($C$12:F19)&lt;=$E$9,INDEX(monetisedvalue,_xlfn.AGGREGATE(15,3,(lookup=$E$8)/(lookup=$E$8)*ROW(lookup)-ROW(Library!$C$8),ROWS($C$12:F19)),MATCH(K$11,lookupnames,0)),"")</f>
        <v/>
      </c>
      <c r="L19" s="67" t="str" cm="1">
        <f t="array" ref="L19">IF(ROWS($C$12:G19)&lt;=$E$9,INDEX(monetisedvalue,_xlfn.AGGREGATE(15,3,(lookup=$E$8)/(lookup=$E$8)*ROW(lookup)-ROW(Library!$C$8),ROWS($C$12:G19)),MATCH(L$11,lookupnames,0)),"")</f>
        <v/>
      </c>
    </row>
    <row r="20" spans="1:12" ht="45.65" customHeight="1">
      <c r="A20" s="10"/>
      <c r="B20" s="10"/>
      <c r="C20" s="10"/>
      <c r="D20" s="224" t="str">
        <f t="shared" si="4"/>
        <v/>
      </c>
      <c r="E20" s="231" t="str">
        <f t="shared" si="5"/>
        <v/>
      </c>
      <c r="F20" s="49" t="str">
        <f t="shared" si="6"/>
        <v/>
      </c>
      <c r="G20" s="49" t="str">
        <f t="shared" si="7"/>
        <v/>
      </c>
      <c r="H20" s="50" t="str" cm="1">
        <f t="array" ref="H20">IF(ROWS($C$12:C20)&lt;=$E$9,INDEX(monetisedvalue,_xlfn.AGGREGATE(15,3,(lookup=$E$8)/(lookup=$E$8)*ROW(lookup)-ROW(Library!$C$8),ROWS($C$12:C20)),MATCH(H$11,lookupnames,0)),"")</f>
        <v/>
      </c>
      <c r="I20" s="50" t="str" cm="1">
        <f t="array" ref="I20">IF(ROWS($C$12:D20)&lt;=$E$9,INDEX(monetisedvalue,_xlfn.AGGREGATE(15,3,(lookup=$E$8)/(lookup=$E$8)*ROW(lookup)-ROW(Library!$C$8),ROWS($C$12:D20)),MATCH(I$11,lookupnames,0)),"")</f>
        <v/>
      </c>
      <c r="J20" s="69" t="str" cm="1">
        <f t="array" ref="J20">IF(ROWS($C$12:E20)&lt;=$E$9,INDEX(monetisedvalue,_xlfn.AGGREGATE(15,3,(lookup=$E$8)/(lookup=$E$8)*ROW(lookup)-ROW(Library!$C$8),ROWS($C$12:E20)),MATCH(J$11,lookupnames,0)),"")</f>
        <v/>
      </c>
      <c r="K20" s="67" t="str" cm="1">
        <f t="array" ref="K20">IF(ROWS($C$12:F20)&lt;=$E$9,INDEX(monetisedvalue,_xlfn.AGGREGATE(15,3,(lookup=$E$8)/(lookup=$E$8)*ROW(lookup)-ROW(Library!$C$8),ROWS($C$12:F20)),MATCH(K$11,lookupnames,0)),"")</f>
        <v/>
      </c>
      <c r="L20" s="67" t="str" cm="1">
        <f t="array" ref="L20">IF(ROWS($C$12:G20)&lt;=$E$9,INDEX(monetisedvalue,_xlfn.AGGREGATE(15,3,(lookup=$E$8)/(lookup=$E$8)*ROW(lookup)-ROW(Library!$C$8),ROWS($C$12:G20)),MATCH(L$11,lookupnames,0)),"")</f>
        <v/>
      </c>
    </row>
    <row r="21" spans="1:12" ht="45.65" customHeight="1">
      <c r="A21" s="10"/>
      <c r="B21" s="10"/>
      <c r="C21" s="10"/>
      <c r="D21" s="224" t="str">
        <f t="shared" si="4"/>
        <v/>
      </c>
      <c r="E21" s="231" t="str">
        <f t="shared" si="5"/>
        <v/>
      </c>
      <c r="F21" s="49" t="str">
        <f t="shared" si="6"/>
        <v/>
      </c>
      <c r="G21" s="49" t="str">
        <f t="shared" si="7"/>
        <v/>
      </c>
      <c r="H21" s="50" t="str" cm="1">
        <f t="array" ref="H21">IF(ROWS($C$12:C21)&lt;=$E$9,INDEX(monetisedvalue,_xlfn.AGGREGATE(15,3,(lookup=$E$8)/(lookup=$E$8)*ROW(lookup)-ROW(Library!$C$8),ROWS($C$12:C21)),MATCH(H$11,lookupnames,0)),"")</f>
        <v/>
      </c>
      <c r="I21" s="50" t="str" cm="1">
        <f t="array" ref="I21">IF(ROWS($C$12:D21)&lt;=$E$9,INDEX(monetisedvalue,_xlfn.AGGREGATE(15,3,(lookup=$E$8)/(lookup=$E$8)*ROW(lookup)-ROW(Library!$C$8),ROWS($C$12:D21)),MATCH(I$11,lookupnames,0)),"")</f>
        <v/>
      </c>
      <c r="J21" s="69" t="str" cm="1">
        <f t="array" ref="J21">IF(ROWS($C$12:E21)&lt;=$E$9,INDEX(monetisedvalue,_xlfn.AGGREGATE(15,3,(lookup=$E$8)/(lookup=$E$8)*ROW(lookup)-ROW(Library!$C$8),ROWS($C$12:E21)),MATCH(J$11,lookupnames,0)),"")</f>
        <v/>
      </c>
      <c r="K21" s="67" t="str" cm="1">
        <f t="array" ref="K21">IF(ROWS($C$12:F21)&lt;=$E$9,INDEX(monetisedvalue,_xlfn.AGGREGATE(15,3,(lookup=$E$8)/(lookup=$E$8)*ROW(lookup)-ROW(Library!$C$8),ROWS($C$12:F21)),MATCH(K$11,lookupnames,0)),"")</f>
        <v/>
      </c>
      <c r="L21" s="67" t="str" cm="1">
        <f t="array" ref="L21">IF(ROWS($C$12:G21)&lt;=$E$9,INDEX(monetisedvalue,_xlfn.AGGREGATE(15,3,(lookup=$E$8)/(lookup=$E$8)*ROW(lookup)-ROW(Library!$C$8),ROWS($C$12:G21)),MATCH(L$11,lookupnames,0)),"")</f>
        <v/>
      </c>
    </row>
    <row r="22" spans="1:12" ht="55.5" customHeight="1">
      <c r="A22" s="10"/>
      <c r="B22" s="10"/>
      <c r="C22" s="10"/>
      <c r="D22" s="224" t="str">
        <f t="shared" si="4"/>
        <v/>
      </c>
      <c r="E22" s="231" t="str">
        <f t="shared" si="5"/>
        <v/>
      </c>
      <c r="F22" s="49" t="str">
        <f t="shared" si="6"/>
        <v/>
      </c>
      <c r="G22" s="49" t="str">
        <f t="shared" si="7"/>
        <v/>
      </c>
      <c r="H22" s="50" t="str" cm="1">
        <f t="array" ref="H22">IF(ROWS($C$12:C22)&lt;=$E$9,INDEX(monetisedvalue,_xlfn.AGGREGATE(15,3,(lookup=$E$8)/(lookup=$E$8)*ROW(lookup)-ROW(Library!$C$8),ROWS($C$12:C22)),MATCH(H$11,lookupnames,0)),"")</f>
        <v/>
      </c>
      <c r="I22" s="50" t="str" cm="1">
        <f t="array" ref="I22">IF(ROWS($C$12:D22)&lt;=$E$9,INDEX(monetisedvalue,_xlfn.AGGREGATE(15,3,(lookup=$E$8)/(lookup=$E$8)*ROW(lookup)-ROW(Library!$C$8),ROWS($C$12:D22)),MATCH(I$11,lookupnames,0)),"")</f>
        <v/>
      </c>
      <c r="J22" s="69" t="str" cm="1">
        <f t="array" ref="J22">IF(ROWS($C$12:E22)&lt;=$E$9,INDEX(monetisedvalue,_xlfn.AGGREGATE(15,3,(lookup=$E$8)/(lookup=$E$8)*ROW(lookup)-ROW(Library!$C$8),ROWS($C$12:E22)),MATCH(J$11,lookupnames,0)),"")</f>
        <v/>
      </c>
      <c r="K22" s="67" t="str" cm="1">
        <f t="array" ref="K22">IF(ROWS($C$12:F22)&lt;=$E$9,INDEX(monetisedvalue,_xlfn.AGGREGATE(15,3,(lookup=$E$8)/(lookup=$E$8)*ROW(lookup)-ROW(Library!$C$8),ROWS($C$12:F22)),MATCH(K$11,lookupnames,0)),"")</f>
        <v/>
      </c>
      <c r="L22" s="145" t="str" cm="1">
        <f t="array" ref="L22">IF(ROWS($C$12:G22)&lt;=$E$9,INDEX(monetisedvalue,_xlfn.AGGREGATE(15,3,(lookup=$E$8)/(lookup=$E$8)*ROW(lookup)-ROW(Library!$C$8),ROWS($C$12:G22)),MATCH(L$11,lookupnames,0)),"")</f>
        <v/>
      </c>
    </row>
    <row r="23" spans="1:12" ht="45.65" customHeight="1">
      <c r="A23" s="10"/>
      <c r="B23" s="10"/>
      <c r="C23" s="10"/>
      <c r="D23" s="224" t="str">
        <f t="shared" si="4"/>
        <v/>
      </c>
      <c r="E23" s="231" t="str">
        <f t="shared" si="5"/>
        <v/>
      </c>
      <c r="F23" s="49" t="str">
        <f t="shared" si="6"/>
        <v/>
      </c>
      <c r="G23" s="49" t="str">
        <f t="shared" si="7"/>
        <v/>
      </c>
      <c r="H23" s="50" t="str" cm="1">
        <f t="array" ref="H23">IF(ROWS($C$12:C23)&lt;=$E$9,INDEX(monetisedvalue,_xlfn.AGGREGATE(15,3,(lookup=$E$8)/(lookup=$E$8)*ROW(lookup)-ROW(Library!$C$8),ROWS($C$12:C23)),MATCH(H$11,lookupnames,0)),"")</f>
        <v/>
      </c>
      <c r="I23" s="50" t="str" cm="1">
        <f t="array" ref="I23">IF(ROWS($C$12:D23)&lt;=$E$9,INDEX(monetisedvalue,_xlfn.AGGREGATE(15,3,(lookup=$E$8)/(lookup=$E$8)*ROW(lookup)-ROW(Library!$C$8),ROWS($C$12:D23)),MATCH(I$11,lookupnames,0)),"")</f>
        <v/>
      </c>
      <c r="J23" s="69" t="str" cm="1">
        <f t="array" ref="J23">IF(ROWS($C$12:E23)&lt;=$E$9,INDEX(monetisedvalue,_xlfn.AGGREGATE(15,3,(lookup=$E$8)/(lookup=$E$8)*ROW(lookup)-ROW(Library!$C$8),ROWS($C$12:E23)),MATCH(J$11,lookupnames,0)),"")</f>
        <v/>
      </c>
      <c r="K23" s="67" t="str" cm="1">
        <f t="array" ref="K23">IF(ROWS($C$12:F23)&lt;=$E$9,INDEX(monetisedvalue,_xlfn.AGGREGATE(15,3,(lookup=$E$8)/(lookup=$E$8)*ROW(lookup)-ROW(Library!$C$8),ROWS($C$12:F23)),MATCH(K$11,lookupnames,0)),"")</f>
        <v/>
      </c>
      <c r="L23" s="67" t="str" cm="1">
        <f t="array" ref="L23">IF(ROWS($C$12:G23)&lt;=$E$9,INDEX(monetisedvalue,_xlfn.AGGREGATE(15,3,(lookup=$E$8)/(lookup=$E$8)*ROW(lookup)-ROW(Library!$C$8),ROWS($C$12:G23)),MATCH(L$11,lookupnames,0)),"")</f>
        <v/>
      </c>
    </row>
    <row r="24" spans="1:12" ht="45.65" customHeight="1">
      <c r="A24" s="10"/>
      <c r="B24" s="10"/>
      <c r="C24" s="10"/>
      <c r="D24" s="224" t="str">
        <f t="shared" si="4"/>
        <v/>
      </c>
      <c r="E24" s="231" t="str">
        <f t="shared" si="5"/>
        <v/>
      </c>
      <c r="F24" s="49" t="str">
        <f t="shared" si="6"/>
        <v/>
      </c>
      <c r="G24" s="49" t="str">
        <f t="shared" si="7"/>
        <v/>
      </c>
      <c r="H24" s="50" t="str" cm="1">
        <f t="array" ref="H24">IF(ROWS($C$12:C24)&lt;=$E$9,INDEX(monetisedvalue,_xlfn.AGGREGATE(15,3,(lookup=$E$8)/(lookup=$E$8)*ROW(lookup)-ROW(Library!$C$8),ROWS($C$12:C24)),MATCH(H$11,lookupnames,0)),"")</f>
        <v/>
      </c>
      <c r="I24" s="50" t="str" cm="1">
        <f t="array" ref="I24">IF(ROWS($C$12:D24)&lt;=$E$9,INDEX(monetisedvalue,_xlfn.AGGREGATE(15,3,(lookup=$E$8)/(lookup=$E$8)*ROW(lookup)-ROW(Library!$C$8),ROWS($C$12:D24)),MATCH(I$11,lookupnames,0)),"")</f>
        <v/>
      </c>
      <c r="J24" s="69" t="str" cm="1">
        <f t="array" ref="J24">IF(ROWS($C$12:E24)&lt;=$E$9,INDEX(monetisedvalue,_xlfn.AGGREGATE(15,3,(lookup=$E$8)/(lookup=$E$8)*ROW(lookup)-ROW(Library!$C$8),ROWS($C$12:E24)),MATCH(J$11,lookupnames,0)),"")</f>
        <v/>
      </c>
      <c r="K24" s="67" t="str" cm="1">
        <f t="array" ref="K24">IF(ROWS($C$12:F24)&lt;=$E$9,INDEX(monetisedvalue,_xlfn.AGGREGATE(15,3,(lookup=$E$8)/(lookup=$E$8)*ROW(lookup)-ROW(Library!$C$8),ROWS($C$12:F24)),MATCH(K$11,lookupnames,0)),"")</f>
        <v/>
      </c>
      <c r="L24" s="67" t="str" cm="1">
        <f t="array" ref="L24">IF(ROWS($C$12:G24)&lt;=$E$9,INDEX(monetisedvalue,_xlfn.AGGREGATE(15,3,(lookup=$E$8)/(lookup=$E$8)*ROW(lookup)-ROW(Library!$C$8),ROWS($C$12:G24)),MATCH(L$11,lookupnames,0)),"")</f>
        <v/>
      </c>
    </row>
    <row r="25" spans="1:12" ht="45.65" customHeight="1">
      <c r="A25" s="10"/>
      <c r="B25" s="10"/>
      <c r="C25" s="10"/>
      <c r="D25" s="224" t="str">
        <f t="shared" si="4"/>
        <v/>
      </c>
      <c r="E25" s="231" t="str">
        <f t="shared" si="5"/>
        <v/>
      </c>
      <c r="F25" s="49" t="str">
        <f t="shared" si="6"/>
        <v/>
      </c>
      <c r="G25" s="49" t="str">
        <f t="shared" si="7"/>
        <v/>
      </c>
      <c r="H25" s="50" t="str" cm="1">
        <f t="array" ref="H25">IF(ROWS($C$12:C25)&lt;=$E$9,INDEX(monetisedvalue,_xlfn.AGGREGATE(15,3,(lookup=$E$8)/(lookup=$E$8)*ROW(lookup)-ROW(Library!$C$8),ROWS($C$12:C25)),MATCH(H$11,lookupnames,0)),"")</f>
        <v/>
      </c>
      <c r="I25" s="50" t="str" cm="1">
        <f t="array" ref="I25">IF(ROWS($C$12:D25)&lt;=$E$9,INDEX(monetisedvalue,_xlfn.AGGREGATE(15,3,(lookup=$E$8)/(lookup=$E$8)*ROW(lookup)-ROW(Library!$C$8),ROWS($C$12:D25)),MATCH(I$11,lookupnames,0)),"")</f>
        <v/>
      </c>
      <c r="J25" s="69" t="str" cm="1">
        <f t="array" ref="J25">IF(ROWS($C$12:E25)&lt;=$E$9,INDEX(monetisedvalue,_xlfn.AGGREGATE(15,3,(lookup=$E$8)/(lookup=$E$8)*ROW(lookup)-ROW(Library!$C$8),ROWS($C$12:E25)),MATCH(J$11,lookupnames,0)),"")</f>
        <v/>
      </c>
      <c r="K25" s="67" t="str" cm="1">
        <f t="array" ref="K25">IF(ROWS($C$12:F25)&lt;=$E$9,INDEX(monetisedvalue,_xlfn.AGGREGATE(15,3,(lookup=$E$8)/(lookup=$E$8)*ROW(lookup)-ROW(Library!$C$8),ROWS($C$12:F25)),MATCH(K$11,lookupnames,0)),"")</f>
        <v/>
      </c>
      <c r="L25" s="67" t="str" cm="1">
        <f t="array" ref="L25">IF(ROWS($C$12:G25)&lt;=$E$9,INDEX(monetisedvalue,_xlfn.AGGREGATE(15,3,(lookup=$E$8)/(lookup=$E$8)*ROW(lookup)-ROW(Library!$C$8),ROWS($C$12:G25)),MATCH(L$11,lookupnames,0)),"")</f>
        <v/>
      </c>
    </row>
    <row r="26" spans="1:12" ht="45.65" customHeight="1">
      <c r="A26" s="10"/>
      <c r="B26" s="10"/>
      <c r="C26" s="10"/>
      <c r="D26" s="224" t="str">
        <f t="shared" si="4"/>
        <v/>
      </c>
      <c r="E26" s="231" t="str">
        <f t="shared" si="5"/>
        <v/>
      </c>
      <c r="F26" s="49" t="str">
        <f t="shared" si="6"/>
        <v/>
      </c>
      <c r="G26" s="49" t="str">
        <f t="shared" si="7"/>
        <v/>
      </c>
      <c r="H26" s="50" t="str" cm="1">
        <f t="array" ref="H26">IF(ROWS($C$12:C26)&lt;=$E$9,INDEX(monetisedvalue,_xlfn.AGGREGATE(15,3,(lookup=$E$8)/(lookup=$E$8)*ROW(lookup)-ROW(Library!$C$8),ROWS($C$12:C26)),MATCH(H$11,lookupnames,0)),"")</f>
        <v/>
      </c>
      <c r="I26" s="50" t="str" cm="1">
        <f t="array" ref="I26">IF(ROWS($C$12:D26)&lt;=$E$9,INDEX(monetisedvalue,_xlfn.AGGREGATE(15,3,(lookup=$E$8)/(lookup=$E$8)*ROW(lookup)-ROW(Library!$C$8),ROWS($C$12:D26)),MATCH(I$11,lookupnames,0)),"")</f>
        <v/>
      </c>
      <c r="J26" s="69" t="str" cm="1">
        <f t="array" ref="J26">IF(ROWS($C$12:E26)&lt;=$E$9,INDEX(monetisedvalue,_xlfn.AGGREGATE(15,3,(lookup=$E$8)/(lookup=$E$8)*ROW(lookup)-ROW(Library!$C$8),ROWS($C$12:E26)),MATCH(J$11,lookupnames,0)),"")</f>
        <v/>
      </c>
      <c r="K26" s="67" t="str" cm="1">
        <f t="array" ref="K26">IF(ROWS($C$12:F26)&lt;=$E$9,INDEX(monetisedvalue,_xlfn.AGGREGATE(15,3,(lookup=$E$8)/(lookup=$E$8)*ROW(lookup)-ROW(Library!$C$8),ROWS($C$12:F26)),MATCH(K$11,lookupnames,0)),"")</f>
        <v/>
      </c>
      <c r="L26" s="67" t="str" cm="1">
        <f t="array" ref="L26">IF(ROWS($C$12:G26)&lt;=$E$9,INDEX(monetisedvalue,_xlfn.AGGREGATE(15,3,(lookup=$E$8)/(lookup=$E$8)*ROW(lookup)-ROW(Library!$C$8),ROWS($C$12:G26)),MATCH(L$11,lookupnames,0)),"")</f>
        <v/>
      </c>
    </row>
    <row r="27" spans="1:12" ht="45.65" customHeight="1">
      <c r="A27" s="10"/>
      <c r="B27" s="10"/>
      <c r="C27" s="10"/>
      <c r="D27" s="224" t="str">
        <f t="shared" si="4"/>
        <v/>
      </c>
      <c r="E27" s="231" t="str">
        <f t="shared" si="5"/>
        <v/>
      </c>
      <c r="F27" s="49" t="str">
        <f t="shared" si="6"/>
        <v/>
      </c>
      <c r="G27" s="49" t="str">
        <f t="shared" si="7"/>
        <v/>
      </c>
      <c r="H27" s="50" t="str" cm="1">
        <f t="array" ref="H27">IF(ROWS($C$12:C27)&lt;=$E$9,INDEX(monetisedvalue,_xlfn.AGGREGATE(15,3,(lookup=$E$8)/(lookup=$E$8)*ROW(lookup)-ROW(Library!$C$8),ROWS($C$12:C27)),MATCH(H$11,lookupnames,0)),"")</f>
        <v/>
      </c>
      <c r="I27" s="50" t="str" cm="1">
        <f t="array" ref="I27">IF(ROWS($C$12:D27)&lt;=$E$9,INDEX(monetisedvalue,_xlfn.AGGREGATE(15,3,(lookup=$E$8)/(lookup=$E$8)*ROW(lookup)-ROW(Library!$C$8),ROWS($C$12:D27)),MATCH(I$11,lookupnames,0)),"")</f>
        <v/>
      </c>
      <c r="J27" s="69" t="str" cm="1">
        <f t="array" ref="J27">IF(ROWS($C$12:E27)&lt;=$E$9,INDEX(monetisedvalue,_xlfn.AGGREGATE(15,3,(lookup=$E$8)/(lookup=$E$8)*ROW(lookup)-ROW(Library!$C$8),ROWS($C$12:E27)),MATCH(J$11,lookupnames,0)),"")</f>
        <v/>
      </c>
      <c r="K27" s="67" t="str" cm="1">
        <f t="array" ref="K27">IF(ROWS($C$12:F27)&lt;=$E$9,INDEX(monetisedvalue,_xlfn.AGGREGATE(15,3,(lookup=$E$8)/(lookup=$E$8)*ROW(lookup)-ROW(Library!$C$8),ROWS($C$12:F27)),MATCH(K$11,lookupnames,0)),"")</f>
        <v/>
      </c>
      <c r="L27" s="67" t="str" cm="1">
        <f t="array" ref="L27">IF(ROWS($C$12:G27)&lt;=$E$9,INDEX(monetisedvalue,_xlfn.AGGREGATE(15,3,(lookup=$E$8)/(lookup=$E$8)*ROW(lookup)-ROW(Library!$C$8),ROWS($C$12:G27)),MATCH(L$11,lookupnames,0)),"")</f>
        <v/>
      </c>
    </row>
    <row r="28" spans="1:12" ht="45.65" customHeight="1">
      <c r="A28" s="10"/>
      <c r="B28" s="10"/>
      <c r="C28" s="10"/>
      <c r="D28" s="224" t="str">
        <f t="shared" si="4"/>
        <v/>
      </c>
      <c r="E28" s="231" t="str">
        <f t="shared" si="5"/>
        <v/>
      </c>
      <c r="F28" s="49" t="str">
        <f t="shared" si="6"/>
        <v/>
      </c>
      <c r="G28" s="49" t="str">
        <f t="shared" si="7"/>
        <v/>
      </c>
      <c r="H28" s="50" t="str" cm="1">
        <f t="array" ref="H28">IF(ROWS($C$12:C28)&lt;=$E$9,INDEX(monetisedvalue,_xlfn.AGGREGATE(15,3,(lookup=$E$8)/(lookup=$E$8)*ROW(lookup)-ROW(Library!$C$8),ROWS($C$12:C28)),MATCH(H$11,lookupnames,0)),"")</f>
        <v/>
      </c>
      <c r="I28" s="50" t="str" cm="1">
        <f t="array" ref="I28">IF(ROWS($C$12:D28)&lt;=$E$9,INDEX(monetisedvalue,_xlfn.AGGREGATE(15,3,(lookup=$E$8)/(lookup=$E$8)*ROW(lookup)-ROW(Library!$C$8),ROWS($C$12:D28)),MATCH(I$11,lookupnames,0)),"")</f>
        <v/>
      </c>
      <c r="J28" s="69" t="str" cm="1">
        <f t="array" ref="J28">IF(ROWS($C$12:E28)&lt;=$E$9,INDEX(monetisedvalue,_xlfn.AGGREGATE(15,3,(lookup=$E$8)/(lookup=$E$8)*ROW(lookup)-ROW(Library!$C$8),ROWS($C$12:E28)),MATCH(J$11,lookupnames,0)),"")</f>
        <v/>
      </c>
      <c r="K28" s="67" t="str" cm="1">
        <f t="array" ref="K28">IF(ROWS($C$12:F28)&lt;=$E$9,INDEX(monetisedvalue,_xlfn.AGGREGATE(15,3,(lookup=$E$8)/(lookup=$E$8)*ROW(lookup)-ROW(Library!$C$8),ROWS($C$12:F28)),MATCH(K$11,lookupnames,0)),"")</f>
        <v/>
      </c>
      <c r="L28" s="67" t="str" cm="1">
        <f t="array" ref="L28">IF(ROWS($C$12:G28)&lt;=$E$9,INDEX(monetisedvalue,_xlfn.AGGREGATE(15,3,(lookup=$E$8)/(lookup=$E$8)*ROW(lookup)-ROW(Library!$C$8),ROWS($C$12:G28)),MATCH(L$11,lookupnames,0)),"")</f>
        <v/>
      </c>
    </row>
    <row r="29" spans="1:12" ht="45.65" customHeight="1">
      <c r="A29" s="10"/>
      <c r="B29" s="10"/>
      <c r="C29" s="10"/>
      <c r="D29" s="224" t="str">
        <f t="shared" si="4"/>
        <v/>
      </c>
      <c r="E29" s="231" t="str">
        <f t="shared" si="5"/>
        <v/>
      </c>
      <c r="F29" s="49" t="str">
        <f t="shared" si="6"/>
        <v/>
      </c>
      <c r="G29" s="49" t="str">
        <f t="shared" si="7"/>
        <v/>
      </c>
      <c r="H29" s="50" t="str" cm="1">
        <f t="array" ref="H29">IF(ROWS($C$12:C29)&lt;=$E$9,INDEX(monetisedvalue,_xlfn.AGGREGATE(15,3,(lookup=$E$8)/(lookup=$E$8)*ROW(lookup)-ROW(Library!$C$8),ROWS($C$12:C29)),MATCH(H$11,lookupnames,0)),"")</f>
        <v/>
      </c>
      <c r="I29" s="50" t="str" cm="1">
        <f t="array" ref="I29">IF(ROWS($C$12:D29)&lt;=$E$9,INDEX(monetisedvalue,_xlfn.AGGREGATE(15,3,(lookup=$E$8)/(lookup=$E$8)*ROW(lookup)-ROW(Library!$C$8),ROWS($C$12:D29)),MATCH(I$11,lookupnames,0)),"")</f>
        <v/>
      </c>
      <c r="J29" s="69" t="str" cm="1">
        <f t="array" ref="J29">IF(ROWS($C$12:E29)&lt;=$E$9,INDEX(monetisedvalue,_xlfn.AGGREGATE(15,3,(lookup=$E$8)/(lookup=$E$8)*ROW(lookup)-ROW(Library!$C$8),ROWS($C$12:E29)),MATCH(J$11,lookupnames,0)),"")</f>
        <v/>
      </c>
      <c r="K29" s="67" t="str" cm="1">
        <f t="array" ref="K29">IF(ROWS($C$12:F29)&lt;=$E$9,INDEX(monetisedvalue,_xlfn.AGGREGATE(15,3,(lookup=$E$8)/(lookup=$E$8)*ROW(lookup)-ROW(Library!$C$8),ROWS($C$12:F29)),MATCH(K$11,lookupnames,0)),"")</f>
        <v/>
      </c>
      <c r="L29" s="67" t="str" cm="1">
        <f t="array" ref="L29">IF(ROWS($C$12:G29)&lt;=$E$9,INDEX(monetisedvalue,_xlfn.AGGREGATE(15,3,(lookup=$E$8)/(lookup=$E$8)*ROW(lookup)-ROW(Library!$C$8),ROWS($C$12:G29)),MATCH(L$11,lookupnames,0)),"")</f>
        <v/>
      </c>
    </row>
    <row r="30" spans="1:12" ht="45.65" customHeight="1">
      <c r="A30" s="10"/>
      <c r="B30" s="10"/>
      <c r="C30" s="10"/>
      <c r="D30" s="224" t="str">
        <f t="shared" si="4"/>
        <v/>
      </c>
      <c r="E30" s="231" t="str">
        <f t="shared" si="5"/>
        <v/>
      </c>
      <c r="F30" s="49" t="str">
        <f t="shared" si="6"/>
        <v/>
      </c>
      <c r="G30" s="49" t="str">
        <f t="shared" si="7"/>
        <v/>
      </c>
      <c r="H30" s="50" t="str" cm="1">
        <f t="array" ref="H30">IF(ROWS($C$12:C30)&lt;=$E$9,INDEX(monetisedvalue,_xlfn.AGGREGATE(15,3,(lookup=$E$8)/(lookup=$E$8)*ROW(lookup)-ROW(Library!$C$8),ROWS($C$12:C30)),MATCH(H$11,lookupnames,0)),"")</f>
        <v/>
      </c>
      <c r="I30" s="50" t="str" cm="1">
        <f t="array" ref="I30">IF(ROWS($C$12:D30)&lt;=$E$9,INDEX(monetisedvalue,_xlfn.AGGREGATE(15,3,(lookup=$E$8)/(lookup=$E$8)*ROW(lookup)-ROW(Library!$C$8),ROWS($C$12:D30)),MATCH(I$11,lookupnames,0)),"")</f>
        <v/>
      </c>
      <c r="J30" s="69" t="str" cm="1">
        <f t="array" ref="J30">IF(ROWS($C$12:E30)&lt;=$E$9,INDEX(monetisedvalue,_xlfn.AGGREGATE(15,3,(lookup=$E$8)/(lookup=$E$8)*ROW(lookup)-ROW(Library!$C$8),ROWS($C$12:E30)),MATCH(J$11,lookupnames,0)),"")</f>
        <v/>
      </c>
      <c r="K30" s="67" t="str" cm="1">
        <f t="array" ref="K30">IF(ROWS($C$12:F30)&lt;=$E$9,INDEX(monetisedvalue,_xlfn.AGGREGATE(15,3,(lookup=$E$8)/(lookup=$E$8)*ROW(lookup)-ROW(Library!$C$8),ROWS($C$12:F30)),MATCH(K$11,lookupnames,0)),"")</f>
        <v/>
      </c>
      <c r="L30" s="67" t="str" cm="1">
        <f t="array" ref="L30">IF(ROWS($C$12:G30)&lt;=$E$9,INDEX(monetisedvalue,_xlfn.AGGREGATE(15,3,(lookup=$E$8)/(lookup=$E$8)*ROW(lookup)-ROW(Library!$C$8),ROWS($C$12:G30)),MATCH(L$11,lookupnames,0)),"")</f>
        <v/>
      </c>
    </row>
    <row r="31" spans="1:12" ht="45.65" customHeight="1">
      <c r="A31" s="10"/>
      <c r="B31" s="10"/>
      <c r="C31" s="10"/>
      <c r="D31" s="224" t="str">
        <f t="shared" si="4"/>
        <v/>
      </c>
      <c r="E31" s="231" t="str">
        <f t="shared" si="5"/>
        <v/>
      </c>
      <c r="F31" s="49" t="str">
        <f t="shared" si="6"/>
        <v/>
      </c>
      <c r="G31" s="49" t="str">
        <f t="shared" si="7"/>
        <v/>
      </c>
      <c r="H31" s="50" t="str" cm="1">
        <f t="array" ref="H31">IF(ROWS($C$12:C31)&lt;=$E$9,INDEX(monetisedvalue,_xlfn.AGGREGATE(15,3,(lookup=$E$8)/(lookup=$E$8)*ROW(lookup)-ROW(Library!$C$8),ROWS($C$12:C31)),MATCH(H$11,lookupnames,0)),"")</f>
        <v/>
      </c>
      <c r="I31" s="50" t="str" cm="1">
        <f t="array" ref="I31">IF(ROWS($C$12:D31)&lt;=$E$9,INDEX(monetisedvalue,_xlfn.AGGREGATE(15,3,(lookup=$E$8)/(lookup=$E$8)*ROW(lookup)-ROW(Library!$C$8),ROWS($C$12:D31)),MATCH(I$11,lookupnames,0)),"")</f>
        <v/>
      </c>
      <c r="J31" s="69" t="str" cm="1">
        <f t="array" ref="J31">IF(ROWS($C$12:E31)&lt;=$E$9,INDEX(monetisedvalue,_xlfn.AGGREGATE(15,3,(lookup=$E$8)/(lookup=$E$8)*ROW(lookup)-ROW(Library!$C$8),ROWS($C$12:E31)),MATCH(J$11,lookupnames,0)),"")</f>
        <v/>
      </c>
      <c r="K31" s="67" t="str" cm="1">
        <f t="array" ref="K31">IF(ROWS($C$12:F31)&lt;=$E$9,INDEX(monetisedvalue,_xlfn.AGGREGATE(15,3,(lookup=$E$8)/(lookup=$E$8)*ROW(lookup)-ROW(Library!$C$8),ROWS($C$12:F31)),MATCH(K$11,lookupnames,0)),"")</f>
        <v/>
      </c>
      <c r="L31" s="67" t="str" cm="1">
        <f t="array" ref="L31">IF(ROWS($C$12:G31)&lt;=$E$9,INDEX(monetisedvalue,_xlfn.AGGREGATE(15,3,(lookup=$E$8)/(lookup=$E$8)*ROW(lookup)-ROW(Library!$C$8),ROWS($C$12:G31)),MATCH(L$11,lookupnames,0)),"")</f>
        <v/>
      </c>
    </row>
    <row r="32" spans="1:12" ht="45.65" customHeight="1">
      <c r="A32" s="10"/>
      <c r="B32" s="10"/>
      <c r="C32" s="10"/>
      <c r="D32" s="224" t="str">
        <f t="shared" si="4"/>
        <v/>
      </c>
      <c r="E32" s="231" t="str">
        <f t="shared" si="5"/>
        <v/>
      </c>
      <c r="F32" s="49" t="str">
        <f t="shared" si="6"/>
        <v/>
      </c>
      <c r="G32" s="49" t="str">
        <f t="shared" si="7"/>
        <v/>
      </c>
      <c r="H32" s="50" t="str" cm="1">
        <f t="array" ref="H32">IF(ROWS($C$12:C32)&lt;=$E$9,INDEX(monetisedvalue,_xlfn.AGGREGATE(15,3,(lookup=$E$8)/(lookup=$E$8)*ROW(lookup)-ROW(Library!$C$8),ROWS($C$12:C32)),MATCH(H$11,lookupnames,0)),"")</f>
        <v/>
      </c>
      <c r="I32" s="50" t="str" cm="1">
        <f t="array" ref="I32">IF(ROWS($C$12:D32)&lt;=$E$9,INDEX(monetisedvalue,_xlfn.AGGREGATE(15,3,(lookup=$E$8)/(lookup=$E$8)*ROW(lookup)-ROW(Library!$C$8),ROWS($C$12:D32)),MATCH(I$11,lookupnames,0)),"")</f>
        <v/>
      </c>
      <c r="J32" s="69" t="str" cm="1">
        <f t="array" ref="J32">IF(ROWS($C$12:E32)&lt;=$E$9,INDEX(monetisedvalue,_xlfn.AGGREGATE(15,3,(lookup=$E$8)/(lookup=$E$8)*ROW(lookup)-ROW(Library!$C$8),ROWS($C$12:E32)),MATCH(J$11,lookupnames,0)),"")</f>
        <v/>
      </c>
      <c r="K32" s="67" t="str" cm="1">
        <f t="array" ref="K32">IF(ROWS($C$12:F32)&lt;=$E$9,INDEX(monetisedvalue,_xlfn.AGGREGATE(15,3,(lookup=$E$8)/(lookup=$E$8)*ROW(lookup)-ROW(Library!$C$8),ROWS($C$12:F32)),MATCH(K$11,lookupnames,0)),"")</f>
        <v/>
      </c>
      <c r="L32" s="67" t="str" cm="1">
        <f t="array" ref="L32">IF(ROWS($C$12:G32)&lt;=$E$9,INDEX(monetisedvalue,_xlfn.AGGREGATE(15,3,(lookup=$E$8)/(lookup=$E$8)*ROW(lookup)-ROW(Library!$C$8),ROWS($C$12:G32)),MATCH(L$11,lookupnames,0)),"")</f>
        <v/>
      </c>
    </row>
    <row r="33" spans="1:12" ht="45.65" customHeight="1">
      <c r="A33" s="10"/>
      <c r="B33" s="10"/>
      <c r="C33" s="10"/>
      <c r="D33" s="224" t="str">
        <f t="shared" si="4"/>
        <v/>
      </c>
      <c r="E33" s="231" t="str">
        <f t="shared" si="5"/>
        <v/>
      </c>
      <c r="F33" s="49" t="str">
        <f t="shared" si="6"/>
        <v/>
      </c>
      <c r="G33" s="49" t="str">
        <f t="shared" si="7"/>
        <v/>
      </c>
      <c r="H33" s="50" t="str" cm="1">
        <f t="array" ref="H33">IF(ROWS($C$12:C33)&lt;=$E$9,INDEX(monetisedvalue,_xlfn.AGGREGATE(15,3,(lookup=$E$8)/(lookup=$E$8)*ROW(lookup)-ROW(Library!$C$8),ROWS($C$12:C33)),MATCH(H$11,lookupnames,0)),"")</f>
        <v/>
      </c>
      <c r="I33" s="50" t="str" cm="1">
        <f t="array" ref="I33">IF(ROWS($C$12:D33)&lt;=$E$9,INDEX(monetisedvalue,_xlfn.AGGREGATE(15,3,(lookup=$E$8)/(lookup=$E$8)*ROW(lookup)-ROW(Library!$C$8),ROWS($C$12:D33)),MATCH(I$11,lookupnames,0)),"")</f>
        <v/>
      </c>
      <c r="J33" s="69" t="str" cm="1">
        <f t="array" ref="J33">IF(ROWS($C$12:E33)&lt;=$E$9,INDEX(monetisedvalue,_xlfn.AGGREGATE(15,3,(lookup=$E$8)/(lookup=$E$8)*ROW(lookup)-ROW(Library!$C$8),ROWS($C$12:E33)),MATCH(J$11,lookupnames,0)),"")</f>
        <v/>
      </c>
      <c r="K33" s="67" t="str" cm="1">
        <f t="array" ref="K33">IF(ROWS($C$12:F33)&lt;=$E$9,INDEX(monetisedvalue,_xlfn.AGGREGATE(15,3,(lookup=$E$8)/(lookup=$E$8)*ROW(lookup)-ROW(Library!$C$8),ROWS($C$12:F33)),MATCH(K$11,lookupnames,0)),"")</f>
        <v/>
      </c>
      <c r="L33" s="67" t="str" cm="1">
        <f t="array" ref="L33">IF(ROWS($C$12:G33)&lt;=$E$9,INDEX(monetisedvalue,_xlfn.AGGREGATE(15,3,(lookup=$E$8)/(lookup=$E$8)*ROW(lookup)-ROW(Library!$C$8),ROWS($C$12:G33)),MATCH(L$11,lookupnames,0)),"")</f>
        <v/>
      </c>
    </row>
    <row r="34" spans="1:12" ht="45.65" customHeight="1">
      <c r="A34" s="10"/>
      <c r="B34" s="10"/>
      <c r="C34" s="10"/>
      <c r="D34" s="224" t="str">
        <f t="shared" si="4"/>
        <v/>
      </c>
      <c r="E34" s="231" t="str">
        <f t="shared" si="5"/>
        <v/>
      </c>
      <c r="F34" s="49" t="str">
        <f t="shared" si="6"/>
        <v/>
      </c>
      <c r="G34" s="49" t="str">
        <f t="shared" si="7"/>
        <v/>
      </c>
      <c r="H34" s="50" t="str" cm="1">
        <f t="array" ref="H34">IF(ROWS($C$12:C34)&lt;=$E$9,INDEX(monetisedvalue,_xlfn.AGGREGATE(15,3,(lookup=$E$8)/(lookup=$E$8)*ROW(lookup)-ROW(Library!$C$8),ROWS($C$12:C34)),MATCH(H$11,lookupnames,0)),"")</f>
        <v/>
      </c>
      <c r="I34" s="50" t="str" cm="1">
        <f t="array" ref="I34">IF(ROWS($C$12:D34)&lt;=$E$9,INDEX(monetisedvalue,_xlfn.AGGREGATE(15,3,(lookup=$E$8)/(lookup=$E$8)*ROW(lookup)-ROW(Library!$C$8),ROWS($C$12:D34)),MATCH(I$11,lookupnames,0)),"")</f>
        <v/>
      </c>
      <c r="J34" s="69" t="str" cm="1">
        <f t="array" ref="J34">IF(ROWS($C$12:E34)&lt;=$E$9,INDEX(monetisedvalue,_xlfn.AGGREGATE(15,3,(lookup=$E$8)/(lookup=$E$8)*ROW(lookup)-ROW(Library!$C$8),ROWS($C$12:E34)),MATCH(J$11,lookupnames,0)),"")</f>
        <v/>
      </c>
      <c r="K34" s="67" t="str" cm="1">
        <f t="array" ref="K34">IF(ROWS($C$12:F34)&lt;=$E$9,INDEX(monetisedvalue,_xlfn.AGGREGATE(15,3,(lookup=$E$8)/(lookup=$E$8)*ROW(lookup)-ROW(Library!$C$8),ROWS($C$12:F34)),MATCH(K$11,lookupnames,0)),"")</f>
        <v/>
      </c>
      <c r="L34" s="67" t="str" cm="1">
        <f t="array" ref="L34">IF(ROWS($C$12:G34)&lt;=$E$9,INDEX(monetisedvalue,_xlfn.AGGREGATE(15,3,(lookup=$E$8)/(lookup=$E$8)*ROW(lookup)-ROW(Library!$C$8),ROWS($C$12:G34)),MATCH(L$11,lookupnames,0)),"")</f>
        <v/>
      </c>
    </row>
    <row r="35" spans="1:12" ht="45.65" customHeight="1">
      <c r="A35" s="10"/>
      <c r="B35" s="10"/>
      <c r="C35" s="10"/>
      <c r="D35" s="224" t="str">
        <f t="shared" si="4"/>
        <v/>
      </c>
      <c r="E35" s="231" t="str">
        <f t="shared" si="5"/>
        <v/>
      </c>
      <c r="F35" s="49" t="str">
        <f t="shared" si="6"/>
        <v/>
      </c>
      <c r="G35" s="49" t="str">
        <f t="shared" si="7"/>
        <v/>
      </c>
      <c r="H35" s="50" t="str" cm="1">
        <f t="array" ref="H35">IF(ROWS($C$12:C35)&lt;=$E$9,INDEX(monetisedvalue,_xlfn.AGGREGATE(15,3,(lookup=$E$8)/(lookup=$E$8)*ROW(lookup)-ROW(Library!$C$8),ROWS($C$12:C35)),MATCH(H$11,lookupnames,0)),"")</f>
        <v/>
      </c>
      <c r="I35" s="50" t="str" cm="1">
        <f t="array" ref="I35">IF(ROWS($C$12:D35)&lt;=$E$9,INDEX(monetisedvalue,_xlfn.AGGREGATE(15,3,(lookup=$E$8)/(lookup=$E$8)*ROW(lookup)-ROW(Library!$C$8),ROWS($C$12:D35)),MATCH(I$11,lookupnames,0)),"")</f>
        <v/>
      </c>
      <c r="J35" s="69" t="str" cm="1">
        <f t="array" ref="J35">IF(ROWS($C$12:E35)&lt;=$E$9,INDEX(monetisedvalue,_xlfn.AGGREGATE(15,3,(lookup=$E$8)/(lookup=$E$8)*ROW(lookup)-ROW(Library!$C$8),ROWS($C$12:E35)),MATCH(J$11,lookupnames,0)),"")</f>
        <v/>
      </c>
      <c r="K35" s="67" t="str" cm="1">
        <f t="array" ref="K35">IF(ROWS($C$12:F35)&lt;=$E$9,INDEX(monetisedvalue,_xlfn.AGGREGATE(15,3,(lookup=$E$8)/(lookup=$E$8)*ROW(lookup)-ROW(Library!$C$8),ROWS($C$12:F35)),MATCH(K$11,lookupnames,0)),"")</f>
        <v/>
      </c>
      <c r="L35" s="67" t="str" cm="1">
        <f t="array" ref="L35">IF(ROWS($C$12:G35)&lt;=$E$9,INDEX(monetisedvalue,_xlfn.AGGREGATE(15,3,(lookup=$E$8)/(lookup=$E$8)*ROW(lookup)-ROW(Library!$C$8),ROWS($C$12:G35)),MATCH(L$11,lookupnames,0)),"")</f>
        <v/>
      </c>
    </row>
    <row r="36" spans="1:12" ht="45.65" customHeight="1">
      <c r="A36" s="10"/>
      <c r="B36" s="10"/>
      <c r="C36" s="10"/>
      <c r="D36" s="224" t="str">
        <f t="shared" si="4"/>
        <v/>
      </c>
      <c r="E36" s="231" t="str">
        <f t="shared" si="5"/>
        <v/>
      </c>
      <c r="F36" s="49" t="str">
        <f t="shared" si="6"/>
        <v/>
      </c>
      <c r="G36" s="49" t="str">
        <f t="shared" si="7"/>
        <v/>
      </c>
      <c r="H36" s="50" t="str" cm="1">
        <f t="array" ref="H36">IF(ROWS($C$12:C36)&lt;=$E$9,INDEX(monetisedvalue,_xlfn.AGGREGATE(15,3,(lookup=$E$8)/(lookup=$E$8)*ROW(lookup)-ROW(Library!$C$8),ROWS($C$12:C36)),MATCH(H$11,lookupnames,0)),"")</f>
        <v/>
      </c>
      <c r="I36" s="50" t="str" cm="1">
        <f t="array" ref="I36">IF(ROWS($C$12:D36)&lt;=$E$9,INDEX(monetisedvalue,_xlfn.AGGREGATE(15,3,(lookup=$E$8)/(lookup=$E$8)*ROW(lookup)-ROW(Library!$C$8),ROWS($C$12:D36)),MATCH(I$11,lookupnames,0)),"")</f>
        <v/>
      </c>
      <c r="J36" s="69" t="str" cm="1">
        <f t="array" ref="J36">IF(ROWS($C$12:E36)&lt;=$E$9,INDEX(monetisedvalue,_xlfn.AGGREGATE(15,3,(lookup=$E$8)/(lookup=$E$8)*ROW(lookup)-ROW(Library!$C$8),ROWS($C$12:E36)),MATCH(J$11,lookupnames,0)),"")</f>
        <v/>
      </c>
      <c r="K36" s="67" t="str" cm="1">
        <f t="array" ref="K36">IF(ROWS($C$12:F36)&lt;=$E$9,INDEX(monetisedvalue,_xlfn.AGGREGATE(15,3,(lookup=$E$8)/(lookup=$E$8)*ROW(lookup)-ROW(Library!$C$8),ROWS($C$12:F36)),MATCH(K$11,lookupnames,0)),"")</f>
        <v/>
      </c>
      <c r="L36" s="67" t="str" cm="1">
        <f t="array" ref="L36">IF(ROWS($C$12:G36)&lt;=$E$9,INDEX(monetisedvalue,_xlfn.AGGREGATE(15,3,(lookup=$E$8)/(lookup=$E$8)*ROW(lookup)-ROW(Library!$C$8),ROWS($C$12:G36)),MATCH(L$11,lookupnames,0)),"")</f>
        <v/>
      </c>
    </row>
    <row r="37" spans="1:12" ht="45.65" customHeight="1">
      <c r="A37" s="10"/>
      <c r="B37" s="10"/>
      <c r="C37" s="10"/>
      <c r="D37" s="224" t="str">
        <f t="shared" si="4"/>
        <v/>
      </c>
      <c r="E37" s="231" t="str">
        <f t="shared" si="5"/>
        <v/>
      </c>
      <c r="F37" s="49" t="str">
        <f t="shared" si="6"/>
        <v/>
      </c>
      <c r="G37" s="49" t="str">
        <f t="shared" si="7"/>
        <v/>
      </c>
      <c r="H37" s="50" t="str" cm="1">
        <f t="array" ref="H37">IF(ROWS($C$12:C37)&lt;=$E$9,INDEX(monetisedvalue,_xlfn.AGGREGATE(15,3,(lookup=$E$8)/(lookup=$E$8)*ROW(lookup)-ROW(Library!$C$8),ROWS($C$12:C37)),MATCH(H$11,lookupnames,0)),"")</f>
        <v/>
      </c>
      <c r="I37" s="50" t="str" cm="1">
        <f t="array" ref="I37">IF(ROWS($C$12:D37)&lt;=$E$9,INDEX(monetisedvalue,_xlfn.AGGREGATE(15,3,(lookup=$E$8)/(lookup=$E$8)*ROW(lookup)-ROW(Library!$C$8),ROWS($C$12:D37)),MATCH(I$11,lookupnames,0)),"")</f>
        <v/>
      </c>
      <c r="J37" s="69" t="str" cm="1">
        <f t="array" ref="J37">IF(ROWS($C$12:E37)&lt;=$E$9,INDEX(monetisedvalue,_xlfn.AGGREGATE(15,3,(lookup=$E$8)/(lookup=$E$8)*ROW(lookup)-ROW(Library!$C$8),ROWS($C$12:E37)),MATCH(J$11,lookupnames,0)),"")</f>
        <v/>
      </c>
      <c r="K37" s="67" t="str" cm="1">
        <f t="array" ref="K37">IF(ROWS($C$12:F37)&lt;=$E$9,INDEX(monetisedvalue,_xlfn.AGGREGATE(15,3,(lookup=$E$8)/(lookup=$E$8)*ROW(lookup)-ROW(Library!$C$8),ROWS($C$12:F37)),MATCH(K$11,lookupnames,0)),"")</f>
        <v/>
      </c>
      <c r="L37" s="67" t="str" cm="1">
        <f t="array" ref="L37">IF(ROWS($C$12:G37)&lt;=$E$9,INDEX(monetisedvalue,_xlfn.AGGREGATE(15,3,(lookup=$E$8)/(lookup=$E$8)*ROW(lookup)-ROW(Library!$C$8),ROWS($C$12:G37)),MATCH(L$11,lookupnames,0)),"")</f>
        <v/>
      </c>
    </row>
    <row r="38" spans="1:12" ht="45.65" customHeight="1">
      <c r="A38" s="10"/>
      <c r="B38" s="10"/>
      <c r="C38" s="10"/>
      <c r="D38" s="224" t="str">
        <f t="shared" si="4"/>
        <v/>
      </c>
      <c r="E38" s="231" t="str">
        <f t="shared" si="5"/>
        <v/>
      </c>
      <c r="F38" s="49" t="str">
        <f t="shared" si="6"/>
        <v/>
      </c>
      <c r="G38" s="49" t="str">
        <f t="shared" si="7"/>
        <v/>
      </c>
      <c r="H38" s="50" t="str" cm="1">
        <f t="array" ref="H38">IF(ROWS($C$12:C38)&lt;=$E$9,INDEX(monetisedvalue,_xlfn.AGGREGATE(15,3,(lookup=$E$8)/(lookup=$E$8)*ROW(lookup)-ROW(Library!$C$8),ROWS($C$12:C38)),MATCH(H$11,lookupnames,0)),"")</f>
        <v/>
      </c>
      <c r="I38" s="50" t="str" cm="1">
        <f t="array" ref="I38">IF(ROWS($C$12:D38)&lt;=$E$9,INDEX(monetisedvalue,_xlfn.AGGREGATE(15,3,(lookup=$E$8)/(lookup=$E$8)*ROW(lookup)-ROW(Library!$C$8),ROWS($C$12:D38)),MATCH(I$11,lookupnames,0)),"")</f>
        <v/>
      </c>
      <c r="J38" s="69" t="str" cm="1">
        <f t="array" ref="J38">IF(ROWS($C$12:E38)&lt;=$E$9,INDEX(monetisedvalue,_xlfn.AGGREGATE(15,3,(lookup=$E$8)/(lookup=$E$8)*ROW(lookup)-ROW(Library!$C$8),ROWS($C$12:E38)),MATCH(J$11,lookupnames,0)),"")</f>
        <v/>
      </c>
      <c r="K38" s="67" t="str" cm="1">
        <f t="array" ref="K38">IF(ROWS($C$12:F38)&lt;=$E$9,INDEX(monetisedvalue,_xlfn.AGGREGATE(15,3,(lookup=$E$8)/(lookup=$E$8)*ROW(lookup)-ROW(Library!$C$8),ROWS($C$12:F38)),MATCH(K$11,lookupnames,0)),"")</f>
        <v/>
      </c>
      <c r="L38" s="67" t="str" cm="1">
        <f t="array" ref="L38">IF(ROWS($C$12:G38)&lt;=$E$9,INDEX(monetisedvalue,_xlfn.AGGREGATE(15,3,(lookup=$E$8)/(lookup=$E$8)*ROW(lookup)-ROW(Library!$C$8),ROWS($C$12:G38)),MATCH(L$11,lookupnames,0)),"")</f>
        <v/>
      </c>
    </row>
    <row r="39" spans="1:12" ht="45.65" customHeight="1">
      <c r="A39" s="10"/>
      <c r="B39" s="10"/>
      <c r="C39" s="10"/>
      <c r="D39" s="224" t="str">
        <f t="shared" si="4"/>
        <v/>
      </c>
      <c r="E39" s="231" t="str">
        <f t="shared" si="5"/>
        <v/>
      </c>
      <c r="F39" s="49" t="str">
        <f t="shared" si="6"/>
        <v/>
      </c>
      <c r="G39" s="49" t="str">
        <f t="shared" si="7"/>
        <v/>
      </c>
      <c r="H39" s="50" t="str" cm="1">
        <f t="array" ref="H39">IF(ROWS($C$12:C39)&lt;=$E$9,INDEX(monetisedvalue,_xlfn.AGGREGATE(15,3,(lookup=$E$8)/(lookup=$E$8)*ROW(lookup)-ROW(Library!$C$8),ROWS($C$12:C39)),MATCH(H$11,lookupnames,0)),"")</f>
        <v/>
      </c>
      <c r="I39" s="50" t="str" cm="1">
        <f t="array" ref="I39">IF(ROWS($C$12:D39)&lt;=$E$9,INDEX(monetisedvalue,_xlfn.AGGREGATE(15,3,(lookup=$E$8)/(lookup=$E$8)*ROW(lookup)-ROW(Library!$C$8),ROWS($C$12:D39)),MATCH(I$11,lookupnames,0)),"")</f>
        <v/>
      </c>
      <c r="J39" s="69" t="str" cm="1">
        <f t="array" ref="J39">IF(ROWS($C$12:E39)&lt;=$E$9,INDEX(monetisedvalue,_xlfn.AGGREGATE(15,3,(lookup=$E$8)/(lookup=$E$8)*ROW(lookup)-ROW(Library!$C$8),ROWS($C$12:E39)),MATCH(J$11,lookupnames,0)),"")</f>
        <v/>
      </c>
      <c r="K39" s="67" t="str" cm="1">
        <f t="array" ref="K39">IF(ROWS($C$12:F39)&lt;=$E$9,INDEX(monetisedvalue,_xlfn.AGGREGATE(15,3,(lookup=$E$8)/(lookup=$E$8)*ROW(lookup)-ROW(Library!$C$8),ROWS($C$12:F39)),MATCH(K$11,lookupnames,0)),"")</f>
        <v/>
      </c>
      <c r="L39" s="67" t="str" cm="1">
        <f t="array" ref="L39">IF(ROWS($C$12:G39)&lt;=$E$9,INDEX(monetisedvalue,_xlfn.AGGREGATE(15,3,(lookup=$E$8)/(lookup=$E$8)*ROW(lookup)-ROW(Library!$C$8),ROWS($C$12:G39)),MATCH(L$11,lookupnames,0)),"")</f>
        <v/>
      </c>
    </row>
    <row r="40" spans="1:12" ht="45.65" customHeight="1">
      <c r="A40" s="10"/>
      <c r="B40" s="10"/>
      <c r="C40" s="10"/>
      <c r="D40" s="224" t="str">
        <f t="shared" si="4"/>
        <v/>
      </c>
      <c r="E40" s="231" t="str">
        <f t="shared" si="5"/>
        <v/>
      </c>
      <c r="F40" s="49" t="str">
        <f t="shared" si="6"/>
        <v/>
      </c>
      <c r="G40" s="49" t="str">
        <f t="shared" si="7"/>
        <v/>
      </c>
      <c r="H40" s="50" t="str" cm="1">
        <f t="array" ref="H40">IF(ROWS($C$12:C40)&lt;=$E$9,INDEX(monetisedvalue,_xlfn.AGGREGATE(15,3,(lookup=$E$8)/(lookup=$E$8)*ROW(lookup)-ROW(Library!$C$8),ROWS($C$12:C40)),MATCH(H$11,lookupnames,0)),"")</f>
        <v/>
      </c>
      <c r="I40" s="50" t="str" cm="1">
        <f t="array" ref="I40">IF(ROWS($C$12:D40)&lt;=$E$9,INDEX(monetisedvalue,_xlfn.AGGREGATE(15,3,(lookup=$E$8)/(lookup=$E$8)*ROW(lookup)-ROW(Library!$C$8),ROWS($C$12:D40)),MATCH(I$11,lookupnames,0)),"")</f>
        <v/>
      </c>
      <c r="J40" s="69" t="str" cm="1">
        <f t="array" ref="J40">IF(ROWS($C$12:E40)&lt;=$E$9,INDEX(monetisedvalue,_xlfn.AGGREGATE(15,3,(lookup=$E$8)/(lookup=$E$8)*ROW(lookup)-ROW(Library!$C$8),ROWS($C$12:E40)),MATCH(J$11,lookupnames,0)),"")</f>
        <v/>
      </c>
      <c r="K40" s="67" t="str" cm="1">
        <f t="array" ref="K40">IF(ROWS($C$12:F40)&lt;=$E$9,INDEX(monetisedvalue,_xlfn.AGGREGATE(15,3,(lookup=$E$8)/(lookup=$E$8)*ROW(lookup)-ROW(Library!$C$8),ROWS($C$12:F40)),MATCH(K$11,lookupnames,0)),"")</f>
        <v/>
      </c>
      <c r="L40" s="67" t="str" cm="1">
        <f t="array" ref="L40">IF(ROWS($C$12:G40)&lt;=$E$9,INDEX(monetisedvalue,_xlfn.AGGREGATE(15,3,(lookup=$E$8)/(lookup=$E$8)*ROW(lookup)-ROW(Library!$C$8),ROWS($C$12:G40)),MATCH(L$11,lookupnames,0)),"")</f>
        <v/>
      </c>
    </row>
    <row r="41" spans="1:12" ht="45.65" customHeight="1">
      <c r="A41" s="10"/>
      <c r="B41" s="10"/>
      <c r="C41" s="10"/>
      <c r="D41" s="224" t="str">
        <f t="shared" si="4"/>
        <v/>
      </c>
      <c r="E41" s="231" t="str">
        <f t="shared" si="5"/>
        <v/>
      </c>
      <c r="F41" s="49" t="str">
        <f t="shared" si="6"/>
        <v/>
      </c>
      <c r="G41" s="49" t="str">
        <f t="shared" si="7"/>
        <v/>
      </c>
      <c r="H41" s="50" t="str" cm="1">
        <f t="array" ref="H41">IF(ROWS($C$12:C41)&lt;=$E$9,INDEX(monetisedvalue,_xlfn.AGGREGATE(15,3,(lookup=$E$8)/(lookup=$E$8)*ROW(lookup)-ROW(Library!$C$8),ROWS($C$12:C41)),MATCH(H$11,lookupnames,0)),"")</f>
        <v/>
      </c>
      <c r="I41" s="50" t="str" cm="1">
        <f t="array" ref="I41">IF(ROWS($C$12:D41)&lt;=$E$9,INDEX(monetisedvalue,_xlfn.AGGREGATE(15,3,(lookup=$E$8)/(lookup=$E$8)*ROW(lookup)-ROW(Library!$C$8),ROWS($C$12:D41)),MATCH(I$11,lookupnames,0)),"")</f>
        <v/>
      </c>
      <c r="J41" s="69" t="str" cm="1">
        <f t="array" ref="J41">IF(ROWS($C$12:E41)&lt;=$E$9,INDEX(monetisedvalue,_xlfn.AGGREGATE(15,3,(lookup=$E$8)/(lookup=$E$8)*ROW(lookup)-ROW(Library!$C$8),ROWS($C$12:E41)),MATCH(J$11,lookupnames,0)),"")</f>
        <v/>
      </c>
      <c r="K41" s="67" t="str" cm="1">
        <f t="array" ref="K41">IF(ROWS($C$12:F41)&lt;=$E$9,INDEX(monetisedvalue,_xlfn.AGGREGATE(15,3,(lookup=$E$8)/(lookup=$E$8)*ROW(lookup)-ROW(Library!$C$8),ROWS($C$12:F41)),MATCH(K$11,lookupnames,0)),"")</f>
        <v/>
      </c>
      <c r="L41" s="67" t="str" cm="1">
        <f t="array" ref="L41">IF(ROWS($C$12:G41)&lt;=$E$9,INDEX(monetisedvalue,_xlfn.AGGREGATE(15,3,(lookup=$E$8)/(lookup=$E$8)*ROW(lookup)-ROW(Library!$C$8),ROWS($C$12:G41)),MATCH(L$11,lookupnames,0)),"")</f>
        <v/>
      </c>
    </row>
    <row r="42" spans="1:12" ht="45.65" customHeight="1">
      <c r="A42" s="10"/>
      <c r="B42" s="10"/>
      <c r="C42" s="10"/>
      <c r="D42" s="224" t="str">
        <f t="shared" si="4"/>
        <v/>
      </c>
      <c r="E42" s="231" t="str">
        <f t="shared" si="5"/>
        <v/>
      </c>
      <c r="F42" s="49" t="str">
        <f t="shared" si="6"/>
        <v/>
      </c>
      <c r="G42" s="49" t="str">
        <f t="shared" si="7"/>
        <v/>
      </c>
      <c r="H42" s="50" t="str" cm="1">
        <f t="array" ref="H42">IF(ROWS($C$12:C42)&lt;=$E$9,INDEX(monetisedvalue,_xlfn.AGGREGATE(15,3,(lookup=$E$8)/(lookup=$E$8)*ROW(lookup)-ROW(Library!$C$8),ROWS($C$12:C42)),MATCH(H$11,lookupnames,0)),"")</f>
        <v/>
      </c>
      <c r="I42" s="50" t="str" cm="1">
        <f t="array" ref="I42">IF(ROWS($C$12:D42)&lt;=$E$9,INDEX(monetisedvalue,_xlfn.AGGREGATE(15,3,(lookup=$E$8)/(lookup=$E$8)*ROW(lookup)-ROW(Library!$C$8),ROWS($C$12:D42)),MATCH(I$11,lookupnames,0)),"")</f>
        <v/>
      </c>
      <c r="J42" s="69" t="str" cm="1">
        <f t="array" ref="J42">IF(ROWS($C$12:E42)&lt;=$E$9,INDEX(monetisedvalue,_xlfn.AGGREGATE(15,3,(lookup=$E$8)/(lookup=$E$8)*ROW(lookup)-ROW(Library!$C$8),ROWS($C$12:E42)),MATCH(J$11,lookupnames,0)),"")</f>
        <v/>
      </c>
      <c r="K42" s="67" t="str" cm="1">
        <f t="array" ref="K42">IF(ROWS($C$12:F42)&lt;=$E$9,INDEX(monetisedvalue,_xlfn.AGGREGATE(15,3,(lookup=$E$8)/(lookup=$E$8)*ROW(lookup)-ROW(Library!$C$8),ROWS($C$12:F42)),MATCH(K$11,lookupnames,0)),"")</f>
        <v/>
      </c>
      <c r="L42" s="67" t="str" cm="1">
        <f t="array" ref="L42">IF(ROWS($C$12:G42)&lt;=$E$9,INDEX(monetisedvalue,_xlfn.AGGREGATE(15,3,(lookup=$E$8)/(lookup=$E$8)*ROW(lookup)-ROW(Library!$C$8),ROWS($C$12:G42)),MATCH(L$11,lookupnames,0)),"")</f>
        <v/>
      </c>
    </row>
    <row r="43" spans="1:12" ht="45.65" customHeight="1">
      <c r="A43" s="10"/>
      <c r="B43" s="10"/>
      <c r="C43" s="10"/>
      <c r="D43" s="224" t="str">
        <f t="shared" si="4"/>
        <v/>
      </c>
      <c r="E43" s="231" t="str">
        <f t="shared" si="5"/>
        <v/>
      </c>
      <c r="F43" s="49" t="str">
        <f t="shared" si="6"/>
        <v/>
      </c>
      <c r="G43" s="49" t="str">
        <f t="shared" si="7"/>
        <v/>
      </c>
      <c r="H43" s="50" t="str" cm="1">
        <f t="array" ref="H43">IF(ROWS($C$12:C43)&lt;=$E$9,INDEX(monetisedvalue,_xlfn.AGGREGATE(15,3,(lookup=$E$8)/(lookup=$E$8)*ROW(lookup)-ROW(Library!$C$8),ROWS($C$12:C43)),MATCH(H$11,lookupnames,0)),"")</f>
        <v/>
      </c>
      <c r="I43" s="50" t="str" cm="1">
        <f t="array" ref="I43">IF(ROWS($C$12:D43)&lt;=$E$9,INDEX(monetisedvalue,_xlfn.AGGREGATE(15,3,(lookup=$E$8)/(lookup=$E$8)*ROW(lookup)-ROW(Library!$C$8),ROWS($C$12:D43)),MATCH(I$11,lookupnames,0)),"")</f>
        <v/>
      </c>
      <c r="J43" s="69" t="str" cm="1">
        <f t="array" ref="J43">IF(ROWS($C$12:E43)&lt;=$E$9,INDEX(monetisedvalue,_xlfn.AGGREGATE(15,3,(lookup=$E$8)/(lookup=$E$8)*ROW(lookup)-ROW(Library!$C$8),ROWS($C$12:E43)),MATCH(J$11,lookupnames,0)),"")</f>
        <v/>
      </c>
      <c r="K43" s="67" t="str" cm="1">
        <f t="array" ref="K43">IF(ROWS($C$12:F43)&lt;=$E$9,INDEX(monetisedvalue,_xlfn.AGGREGATE(15,3,(lookup=$E$8)/(lookup=$E$8)*ROW(lookup)-ROW(Library!$C$8),ROWS($C$12:F43)),MATCH(K$11,lookupnames,0)),"")</f>
        <v/>
      </c>
      <c r="L43" s="67" t="str" cm="1">
        <f t="array" ref="L43">IF(ROWS($C$12:G43)&lt;=$E$9,INDEX(monetisedvalue,_xlfn.AGGREGATE(15,3,(lookup=$E$8)/(lookup=$E$8)*ROW(lookup)-ROW(Library!$C$8),ROWS($C$12:G43)),MATCH(L$11,lookupnames,0)),"")</f>
        <v/>
      </c>
    </row>
    <row r="44" spans="1:12" ht="45.65" customHeight="1">
      <c r="A44" s="10"/>
      <c r="B44" s="10"/>
      <c r="C44" s="10"/>
      <c r="D44" s="224" t="str">
        <f t="shared" si="4"/>
        <v/>
      </c>
      <c r="E44" s="231" t="str">
        <f t="shared" si="5"/>
        <v/>
      </c>
      <c r="F44" s="49" t="str">
        <f t="shared" si="6"/>
        <v/>
      </c>
      <c r="G44" s="49" t="str">
        <f t="shared" si="7"/>
        <v/>
      </c>
      <c r="H44" s="50" t="str" cm="1">
        <f t="array" ref="H44">IF(ROWS($C$12:C44)&lt;=$E$9,INDEX(monetisedvalue,_xlfn.AGGREGATE(15,3,(lookup=$E$8)/(lookup=$E$8)*ROW(lookup)-ROW(Library!$C$8),ROWS($C$12:C44)),MATCH(H$11,lookupnames,0)),"")</f>
        <v/>
      </c>
      <c r="I44" s="50" t="str" cm="1">
        <f t="array" ref="I44">IF(ROWS($C$12:D44)&lt;=$E$9,INDEX(monetisedvalue,_xlfn.AGGREGATE(15,3,(lookup=$E$8)/(lookup=$E$8)*ROW(lookup)-ROW(Library!$C$8),ROWS($C$12:D44)),MATCH(I$11,lookupnames,0)),"")</f>
        <v/>
      </c>
      <c r="J44" s="69" t="str" cm="1">
        <f t="array" ref="J44">IF(ROWS($C$12:E44)&lt;=$E$9,INDEX(monetisedvalue,_xlfn.AGGREGATE(15,3,(lookup=$E$8)/(lookup=$E$8)*ROW(lookup)-ROW(Library!$C$8),ROWS($C$12:E44)),MATCH(J$11,lookupnames,0)),"")</f>
        <v/>
      </c>
      <c r="K44" s="67" t="str" cm="1">
        <f t="array" ref="K44">IF(ROWS($C$12:F44)&lt;=$E$9,INDEX(monetisedvalue,_xlfn.AGGREGATE(15,3,(lookup=$E$8)/(lookup=$E$8)*ROW(lookup)-ROW(Library!$C$8),ROWS($C$12:F44)),MATCH(K$11,lookupnames,0)),"")</f>
        <v/>
      </c>
      <c r="L44" s="67" t="str" cm="1">
        <f t="array" ref="L44">IF(ROWS($C$12:G44)&lt;=$E$9,INDEX(monetisedvalue,_xlfn.AGGREGATE(15,3,(lookup=$E$8)/(lookup=$E$8)*ROW(lookup)-ROW(Library!$C$8),ROWS($C$12:G44)),MATCH(L$11,lookupnames,0)),"")</f>
        <v/>
      </c>
    </row>
    <row r="45" spans="1:12" ht="45.65" customHeight="1">
      <c r="A45" s="10"/>
      <c r="B45" s="10"/>
      <c r="C45" s="10"/>
      <c r="D45" s="224" t="str">
        <f t="shared" si="4"/>
        <v/>
      </c>
      <c r="E45" s="231" t="str">
        <f t="shared" si="5"/>
        <v/>
      </c>
      <c r="F45" s="49" t="str">
        <f t="shared" si="6"/>
        <v/>
      </c>
      <c r="G45" s="49" t="str">
        <f t="shared" si="7"/>
        <v/>
      </c>
      <c r="H45" s="50" t="str" cm="1">
        <f t="array" ref="H45">IF(ROWS($C$12:C45)&lt;=$E$9,INDEX(monetisedvalue,_xlfn.AGGREGATE(15,3,(lookup=$E$8)/(lookup=$E$8)*ROW(lookup)-ROW(Library!$C$8),ROWS($C$12:C45)),MATCH(H$11,lookupnames,0)),"")</f>
        <v/>
      </c>
      <c r="I45" s="50" t="str" cm="1">
        <f t="array" ref="I45">IF(ROWS($C$12:D45)&lt;=$E$9,INDEX(monetisedvalue,_xlfn.AGGREGATE(15,3,(lookup=$E$8)/(lookup=$E$8)*ROW(lookup)-ROW(Library!$C$8),ROWS($C$12:D45)),MATCH(I$11,lookupnames,0)),"")</f>
        <v/>
      </c>
      <c r="J45" s="69" t="str" cm="1">
        <f t="array" ref="J45">IF(ROWS($C$12:E45)&lt;=$E$9,INDEX(monetisedvalue,_xlfn.AGGREGATE(15,3,(lookup=$E$8)/(lookup=$E$8)*ROW(lookup)-ROW(Library!$C$8),ROWS($C$12:E45)),MATCH(J$11,lookupnames,0)),"")</f>
        <v/>
      </c>
      <c r="K45" s="67" t="str" cm="1">
        <f t="array" ref="K45">IF(ROWS($C$12:F45)&lt;=$E$9,INDEX(monetisedvalue,_xlfn.AGGREGATE(15,3,(lookup=$E$8)/(lookup=$E$8)*ROW(lookup)-ROW(Library!$C$8),ROWS($C$12:F45)),MATCH(K$11,lookupnames,0)),"")</f>
        <v/>
      </c>
      <c r="L45" s="67" t="str" cm="1">
        <f t="array" ref="L45">IF(ROWS($C$12:G45)&lt;=$E$9,INDEX(monetisedvalue,_xlfn.AGGREGATE(15,3,(lookup=$E$8)/(lookup=$E$8)*ROW(lookup)-ROW(Library!$C$8),ROWS($C$12:G45)),MATCH(L$11,lookupnames,0)),"")</f>
        <v/>
      </c>
    </row>
    <row r="46" spans="1:12" ht="45.65" customHeight="1">
      <c r="A46" s="10"/>
      <c r="B46" s="10"/>
      <c r="C46" s="10"/>
      <c r="D46" s="224" t="str">
        <f t="shared" si="4"/>
        <v/>
      </c>
      <c r="E46" s="231" t="str">
        <f t="shared" si="5"/>
        <v/>
      </c>
      <c r="F46" s="49" t="str">
        <f t="shared" si="6"/>
        <v/>
      </c>
      <c r="G46" s="49" t="str">
        <f t="shared" si="7"/>
        <v/>
      </c>
      <c r="H46" s="50" t="str" cm="1">
        <f t="array" ref="H46">IF(ROWS($C$12:C46)&lt;=$E$9,INDEX(monetisedvalue,_xlfn.AGGREGATE(15,3,(lookup=$E$8)/(lookup=$E$8)*ROW(lookup)-ROW(Library!$C$8),ROWS($C$12:C46)),MATCH(H$11,lookupnames,0)),"")</f>
        <v/>
      </c>
      <c r="I46" s="50" t="str" cm="1">
        <f t="array" ref="I46">IF(ROWS($C$12:D46)&lt;=$E$9,INDEX(monetisedvalue,_xlfn.AGGREGATE(15,3,(lookup=$E$8)/(lookup=$E$8)*ROW(lookup)-ROW(Library!$C$8),ROWS($C$12:D46)),MATCH(I$11,lookupnames,0)),"")</f>
        <v/>
      </c>
      <c r="J46" s="69" t="str" cm="1">
        <f t="array" ref="J46">IF(ROWS($C$12:E46)&lt;=$E$9,INDEX(monetisedvalue,_xlfn.AGGREGATE(15,3,(lookup=$E$8)/(lookup=$E$8)*ROW(lookup)-ROW(Library!$C$8),ROWS($C$12:E46)),MATCH(J$11,lookupnames,0)),"")</f>
        <v/>
      </c>
      <c r="K46" s="67" t="str" cm="1">
        <f t="array" ref="K46">IF(ROWS($C$12:F46)&lt;=$E$9,INDEX(monetisedvalue,_xlfn.AGGREGATE(15,3,(lookup=$E$8)/(lookup=$E$8)*ROW(lookup)-ROW(Library!$C$8),ROWS($C$12:F46)),MATCH(K$11,lookupnames,0)),"")</f>
        <v/>
      </c>
      <c r="L46" s="67" t="str" cm="1">
        <f t="array" ref="L46">IF(ROWS($C$12:G46)&lt;=$E$9,INDEX(monetisedvalue,_xlfn.AGGREGATE(15,3,(lookup=$E$8)/(lookup=$E$8)*ROW(lookup)-ROW(Library!$C$8),ROWS($C$12:G46)),MATCH(L$11,lookupnames,0)),"")</f>
        <v/>
      </c>
    </row>
    <row r="47" spans="1:12" ht="45.65" customHeight="1">
      <c r="A47" s="10"/>
      <c r="B47" s="10"/>
      <c r="C47" s="10"/>
      <c r="D47" s="224" t="str">
        <f t="shared" si="4"/>
        <v/>
      </c>
      <c r="E47" s="231" t="str">
        <f t="shared" si="5"/>
        <v/>
      </c>
      <c r="F47" s="49" t="str">
        <f t="shared" si="6"/>
        <v/>
      </c>
      <c r="G47" s="49" t="str">
        <f t="shared" si="7"/>
        <v/>
      </c>
      <c r="H47" s="50" t="str" cm="1">
        <f t="array" ref="H47">IF(ROWS($C$12:C47)&lt;=$E$9,INDEX(monetisedvalue,_xlfn.AGGREGATE(15,3,(lookup=$E$8)/(lookup=$E$8)*ROW(lookup)-ROW(Library!$C$8),ROWS($C$12:C47)),MATCH(H$11,lookupnames,0)),"")</f>
        <v/>
      </c>
      <c r="I47" s="50" t="str" cm="1">
        <f t="array" ref="I47">IF(ROWS($C$12:D47)&lt;=$E$9,INDEX(monetisedvalue,_xlfn.AGGREGATE(15,3,(lookup=$E$8)/(lookup=$E$8)*ROW(lookup)-ROW(Library!$C$8),ROWS($C$12:D47)),MATCH(I$11,lookupnames,0)),"")</f>
        <v/>
      </c>
      <c r="J47" s="69" t="str" cm="1">
        <f t="array" ref="J47">IF(ROWS($C$12:E47)&lt;=$E$9,INDEX(monetisedvalue,_xlfn.AGGREGATE(15,3,(lookup=$E$8)/(lookup=$E$8)*ROW(lookup)-ROW(Library!$C$8),ROWS($C$12:E47)),MATCH(J$11,lookupnames,0)),"")</f>
        <v/>
      </c>
      <c r="K47" s="67" t="str" cm="1">
        <f t="array" ref="K47">IF(ROWS($C$12:F47)&lt;=$E$9,INDEX(monetisedvalue,_xlfn.AGGREGATE(15,3,(lookup=$E$8)/(lookup=$E$8)*ROW(lookup)-ROW(Library!$C$8),ROWS($C$12:F47)),MATCH(K$11,lookupnames,0)),"")</f>
        <v/>
      </c>
      <c r="L47" s="67" t="str" cm="1">
        <f t="array" ref="L47">IF(ROWS($C$12:G47)&lt;=$E$9,INDEX(monetisedvalue,_xlfn.AGGREGATE(15,3,(lookup=$E$8)/(lookup=$E$8)*ROW(lookup)-ROW(Library!$C$8),ROWS($C$12:G47)),MATCH(L$11,lookupnames,0)),"")</f>
        <v/>
      </c>
    </row>
    <row r="48" spans="1:12" ht="45.65" customHeight="1">
      <c r="A48" s="10"/>
      <c r="B48" s="10"/>
      <c r="C48" s="10"/>
      <c r="D48" s="224" t="str">
        <f t="shared" si="4"/>
        <v/>
      </c>
      <c r="E48" s="231" t="str">
        <f t="shared" si="5"/>
        <v/>
      </c>
      <c r="F48" s="49" t="str">
        <f t="shared" si="6"/>
        <v/>
      </c>
      <c r="G48" s="49" t="str">
        <f t="shared" si="7"/>
        <v/>
      </c>
      <c r="H48" s="50" t="str" cm="1">
        <f t="array" ref="H48">IF(ROWS($C$12:C48)&lt;=$E$9,INDEX(monetisedvalue,_xlfn.AGGREGATE(15,3,(lookup=$E$8)/(lookup=$E$8)*ROW(lookup)-ROW(Library!$C$8),ROWS($C$12:C48)),MATCH(H$11,lookupnames,0)),"")</f>
        <v/>
      </c>
      <c r="I48" s="50" t="str" cm="1">
        <f t="array" ref="I48">IF(ROWS($C$12:D48)&lt;=$E$9,INDEX(monetisedvalue,_xlfn.AGGREGATE(15,3,(lookup=$E$8)/(lookup=$E$8)*ROW(lookup)-ROW(Library!$C$8),ROWS($C$12:D48)),MATCH(I$11,lookupnames,0)),"")</f>
        <v/>
      </c>
      <c r="J48" s="69" t="str" cm="1">
        <f t="array" ref="J48">IF(ROWS($C$12:E48)&lt;=$E$9,INDEX(monetisedvalue,_xlfn.AGGREGATE(15,3,(lookup=$E$8)/(lookup=$E$8)*ROW(lookup)-ROW(Library!$C$8),ROWS($C$12:E48)),MATCH(J$11,lookupnames,0)),"")</f>
        <v/>
      </c>
      <c r="K48" s="67" t="str" cm="1">
        <f t="array" ref="K48">IF(ROWS($C$12:F48)&lt;=$E$9,INDEX(monetisedvalue,_xlfn.AGGREGATE(15,3,(lookup=$E$8)/(lookup=$E$8)*ROW(lookup)-ROW(Library!$C$8),ROWS($C$12:F48)),MATCH(K$11,lookupnames,0)),"")</f>
        <v/>
      </c>
      <c r="L48" s="67" t="str" cm="1">
        <f t="array" ref="L48">IF(ROWS($C$12:G48)&lt;=$E$9,INDEX(monetisedvalue,_xlfn.AGGREGATE(15,3,(lookup=$E$8)/(lookup=$E$8)*ROW(lookup)-ROW(Library!$C$8),ROWS($C$12:G48)),MATCH(L$11,lookupnames,0)),"")</f>
        <v/>
      </c>
    </row>
    <row r="49" spans="1:12" ht="45.65" customHeight="1">
      <c r="A49" s="10"/>
      <c r="B49" s="10"/>
      <c r="C49" s="10"/>
      <c r="D49" s="224" t="str">
        <f t="shared" si="4"/>
        <v/>
      </c>
      <c r="E49" s="231" t="str">
        <f t="shared" si="5"/>
        <v/>
      </c>
      <c r="F49" s="49" t="str">
        <f t="shared" si="6"/>
        <v/>
      </c>
      <c r="G49" s="49" t="str">
        <f t="shared" si="7"/>
        <v/>
      </c>
      <c r="H49" s="50" t="str" cm="1">
        <f t="array" ref="H49">IF(ROWS($C$12:C49)&lt;=$E$9,INDEX(monetisedvalue,_xlfn.AGGREGATE(15,3,(lookup=$E$8)/(lookup=$E$8)*ROW(lookup)-ROW(Library!$C$8),ROWS($C$12:C49)),MATCH(H$11,lookupnames,0)),"")</f>
        <v/>
      </c>
      <c r="I49" s="50" t="str" cm="1">
        <f t="array" ref="I49">IF(ROWS($C$12:D49)&lt;=$E$9,INDEX(monetisedvalue,_xlfn.AGGREGATE(15,3,(lookup=$E$8)/(lookup=$E$8)*ROW(lookup)-ROW(Library!$C$8),ROWS($C$12:D49)),MATCH(I$11,lookupnames,0)),"")</f>
        <v/>
      </c>
      <c r="J49" s="69" t="str" cm="1">
        <f t="array" ref="J49">IF(ROWS($C$12:E49)&lt;=$E$9,INDEX(monetisedvalue,_xlfn.AGGREGATE(15,3,(lookup=$E$8)/(lookup=$E$8)*ROW(lookup)-ROW(Library!$C$8),ROWS($C$12:E49)),MATCH(J$11,lookupnames,0)),"")</f>
        <v/>
      </c>
      <c r="K49" s="67" t="str" cm="1">
        <f t="array" ref="K49">IF(ROWS($C$12:F49)&lt;=$E$9,INDEX(monetisedvalue,_xlfn.AGGREGATE(15,3,(lookup=$E$8)/(lookup=$E$8)*ROW(lookup)-ROW(Library!$C$8),ROWS($C$12:F49)),MATCH(K$11,lookupnames,0)),"")</f>
        <v/>
      </c>
      <c r="L49" s="67" t="str" cm="1">
        <f t="array" ref="L49">IF(ROWS($C$12:G49)&lt;=$E$9,INDEX(monetisedvalue,_xlfn.AGGREGATE(15,3,(lookup=$E$8)/(lookup=$E$8)*ROW(lookup)-ROW(Library!$C$8),ROWS($C$12:G49)),MATCH(L$11,lookupnames,0)),"")</f>
        <v/>
      </c>
    </row>
    <row r="50" spans="1:12" ht="45.65" customHeight="1">
      <c r="A50" s="10"/>
      <c r="B50" s="10"/>
      <c r="C50" s="10"/>
      <c r="D50" s="224" t="str">
        <f t="shared" si="4"/>
        <v/>
      </c>
      <c r="E50" s="231" t="str">
        <f t="shared" si="5"/>
        <v/>
      </c>
      <c r="F50" s="49" t="str">
        <f t="shared" si="6"/>
        <v/>
      </c>
      <c r="G50" s="49" t="str">
        <f t="shared" si="7"/>
        <v/>
      </c>
      <c r="H50" s="50" t="str" cm="1">
        <f t="array" ref="H50">IF(ROWS($C$12:C50)&lt;=$E$9,INDEX(monetisedvalue,_xlfn.AGGREGATE(15,3,(lookup=$E$8)/(lookup=$E$8)*ROW(lookup)-ROW(Library!$C$8),ROWS($C$12:C50)),MATCH(H$11,lookupnames,0)),"")</f>
        <v/>
      </c>
      <c r="I50" s="50" t="str" cm="1">
        <f t="array" ref="I50">IF(ROWS($C$12:D50)&lt;=$E$9,INDEX(monetisedvalue,_xlfn.AGGREGATE(15,3,(lookup=$E$8)/(lookup=$E$8)*ROW(lookup)-ROW(Library!$C$8),ROWS($C$12:D50)),MATCH(I$11,lookupnames,0)),"")</f>
        <v/>
      </c>
      <c r="J50" s="69" t="str" cm="1">
        <f t="array" ref="J50">IF(ROWS($C$12:E50)&lt;=$E$9,INDEX(monetisedvalue,_xlfn.AGGREGATE(15,3,(lookup=$E$8)/(lookup=$E$8)*ROW(lookup)-ROW(Library!$C$8),ROWS($C$12:E50)),MATCH(J$11,lookupnames,0)),"")</f>
        <v/>
      </c>
      <c r="K50" s="67" t="str" cm="1">
        <f t="array" ref="K50">IF(ROWS($C$12:F50)&lt;=$E$9,INDEX(monetisedvalue,_xlfn.AGGREGATE(15,3,(lookup=$E$8)/(lookup=$E$8)*ROW(lookup)-ROW(Library!$C$8),ROWS($C$12:F50)),MATCH(K$11,lookupnames,0)),"")</f>
        <v/>
      </c>
      <c r="L50" s="67" t="str" cm="1">
        <f t="array" ref="L50">IF(ROWS($C$12:G50)&lt;=$E$9,INDEX(monetisedvalue,_xlfn.AGGREGATE(15,3,(lookup=$E$8)/(lookup=$E$8)*ROW(lookup)-ROW(Library!$C$8),ROWS($C$12:G50)),MATCH(L$11,lookupnames,0)),"")</f>
        <v/>
      </c>
    </row>
    <row r="51" spans="1:12" ht="45.65" customHeight="1">
      <c r="A51" s="10"/>
      <c r="B51" s="10"/>
      <c r="C51" s="10"/>
      <c r="D51" s="224" t="str">
        <f t="shared" si="4"/>
        <v/>
      </c>
      <c r="E51" s="231" t="str">
        <f t="shared" si="5"/>
        <v/>
      </c>
      <c r="F51" s="49" t="str">
        <f t="shared" si="6"/>
        <v/>
      </c>
      <c r="G51" s="49" t="str">
        <f t="shared" si="7"/>
        <v/>
      </c>
      <c r="H51" s="50" t="str" cm="1">
        <f t="array" ref="H51">IF(ROWS($C$12:C51)&lt;=$E$9,INDEX(monetisedvalue,_xlfn.AGGREGATE(15,3,(lookup=$E$8)/(lookup=$E$8)*ROW(lookup)-ROW(Library!$C$8),ROWS($C$12:C51)),MATCH(H$11,lookupnames,0)),"")</f>
        <v/>
      </c>
      <c r="I51" s="50" t="str" cm="1">
        <f t="array" ref="I51">IF(ROWS($C$12:D51)&lt;=$E$9,INDEX(monetisedvalue,_xlfn.AGGREGATE(15,3,(lookup=$E$8)/(lookup=$E$8)*ROW(lookup)-ROW(Library!$C$8),ROWS($C$12:D51)),MATCH(I$11,lookupnames,0)),"")</f>
        <v/>
      </c>
      <c r="J51" s="69" t="str" cm="1">
        <f t="array" ref="J51">IF(ROWS($C$12:E51)&lt;=$E$9,INDEX(monetisedvalue,_xlfn.AGGREGATE(15,3,(lookup=$E$8)/(lookup=$E$8)*ROW(lookup)-ROW(Library!$C$8),ROWS($C$12:E51)),MATCH(J$11,lookupnames,0)),"")</f>
        <v/>
      </c>
      <c r="K51" s="67" t="str" cm="1">
        <f t="array" ref="K51">IF(ROWS($C$12:F51)&lt;=$E$9,INDEX(monetisedvalue,_xlfn.AGGREGATE(15,3,(lookup=$E$8)/(lookup=$E$8)*ROW(lookup)-ROW(Library!$C$8),ROWS($C$12:F51)),MATCH(K$11,lookupnames,0)),"")</f>
        <v/>
      </c>
      <c r="L51" s="67" t="str" cm="1">
        <f t="array" ref="L51">IF(ROWS($C$12:G51)&lt;=$E$9,INDEX(monetisedvalue,_xlfn.AGGREGATE(15,3,(lookup=$E$8)/(lookup=$E$8)*ROW(lookup)-ROW(Library!$C$8),ROWS($C$12:G51)),MATCH(L$11,lookupnames,0)),"")</f>
        <v/>
      </c>
    </row>
    <row r="52" spans="1:12" ht="45.65" customHeight="1">
      <c r="A52" s="10"/>
      <c r="B52" s="10"/>
      <c r="C52" s="10"/>
      <c r="D52" s="224" t="str">
        <f t="shared" si="4"/>
        <v/>
      </c>
      <c r="E52" s="231" t="str">
        <f t="shared" si="5"/>
        <v/>
      </c>
      <c r="F52" s="49" t="str">
        <f t="shared" si="6"/>
        <v/>
      </c>
      <c r="G52" s="49" t="str">
        <f t="shared" si="7"/>
        <v/>
      </c>
      <c r="H52" s="50" t="str" cm="1">
        <f t="array" ref="H52">IF(ROWS($C$12:C52)&lt;=$E$9,INDEX(monetisedvalue,_xlfn.AGGREGATE(15,3,(lookup=$E$8)/(lookup=$E$8)*ROW(lookup)-ROW(Library!$C$8),ROWS($C$12:C52)),MATCH(H$11,lookupnames,0)),"")</f>
        <v/>
      </c>
      <c r="I52" s="50" t="str" cm="1">
        <f t="array" ref="I52">IF(ROWS($C$12:D52)&lt;=$E$9,INDEX(monetisedvalue,_xlfn.AGGREGATE(15,3,(lookup=$E$8)/(lookup=$E$8)*ROW(lookup)-ROW(Library!$C$8),ROWS($C$12:D52)),MATCH(I$11,lookupnames,0)),"")</f>
        <v/>
      </c>
      <c r="J52" s="69" t="str" cm="1">
        <f t="array" ref="J52">IF(ROWS($C$12:E52)&lt;=$E$9,INDEX(monetisedvalue,_xlfn.AGGREGATE(15,3,(lookup=$E$8)/(lookup=$E$8)*ROW(lookup)-ROW(Library!$C$8),ROWS($C$12:E52)),MATCH(J$11,lookupnames,0)),"")</f>
        <v/>
      </c>
      <c r="K52" s="67" t="str" cm="1">
        <f t="array" ref="K52">IF(ROWS($C$12:F52)&lt;=$E$9,INDEX(monetisedvalue,_xlfn.AGGREGATE(15,3,(lookup=$E$8)/(lookup=$E$8)*ROW(lookup)-ROW(Library!$C$8),ROWS($C$12:F52)),MATCH(K$11,lookupnames,0)),"")</f>
        <v/>
      </c>
      <c r="L52" s="67" t="str" cm="1">
        <f t="array" ref="L52">IF(ROWS($C$12:G52)&lt;=$E$9,INDEX(monetisedvalue,_xlfn.AGGREGATE(15,3,(lookup=$E$8)/(lookup=$E$8)*ROW(lookup)-ROW(Library!$C$8),ROWS($C$12:G52)),MATCH(L$11,lookupnames,0)),"")</f>
        <v/>
      </c>
    </row>
    <row r="53" spans="1:12" ht="45.65" customHeight="1">
      <c r="A53" s="10"/>
      <c r="B53" s="10"/>
      <c r="C53" s="10"/>
      <c r="D53" s="224" t="str">
        <f t="shared" si="4"/>
        <v/>
      </c>
      <c r="E53" s="231" t="str">
        <f t="shared" si="5"/>
        <v/>
      </c>
      <c r="F53" s="49" t="str">
        <f t="shared" si="6"/>
        <v/>
      </c>
      <c r="G53" s="49" t="str">
        <f t="shared" si="7"/>
        <v/>
      </c>
      <c r="H53" s="50" t="str" cm="1">
        <f t="array" ref="H53">IF(ROWS($C$12:C53)&lt;=$E$9,INDEX(monetisedvalue,_xlfn.AGGREGATE(15,3,(lookup=$E$8)/(lookup=$E$8)*ROW(lookup)-ROW(Library!$C$8),ROWS($C$12:C53)),MATCH(H$11,lookupnames,0)),"")</f>
        <v/>
      </c>
      <c r="I53" s="50" t="str" cm="1">
        <f t="array" ref="I53">IF(ROWS($C$12:D53)&lt;=$E$9,INDEX(monetisedvalue,_xlfn.AGGREGATE(15,3,(lookup=$E$8)/(lookup=$E$8)*ROW(lookup)-ROW(Library!$C$8),ROWS($C$12:D53)),MATCH(I$11,lookupnames,0)),"")</f>
        <v/>
      </c>
      <c r="J53" s="69" t="str" cm="1">
        <f t="array" ref="J53">IF(ROWS($C$12:E53)&lt;=$E$9,INDEX(monetisedvalue,_xlfn.AGGREGATE(15,3,(lookup=$E$8)/(lookup=$E$8)*ROW(lookup)-ROW(Library!$C$8),ROWS($C$12:E53)),MATCH(J$11,lookupnames,0)),"")</f>
        <v/>
      </c>
      <c r="K53" s="67" t="str" cm="1">
        <f t="array" ref="K53">IF(ROWS($C$12:F53)&lt;=$E$9,INDEX(monetisedvalue,_xlfn.AGGREGATE(15,3,(lookup=$E$8)/(lookup=$E$8)*ROW(lookup)-ROW(Library!$C$8),ROWS($C$12:F53)),MATCH(K$11,lookupnames,0)),"")</f>
        <v/>
      </c>
      <c r="L53" s="67" t="str" cm="1">
        <f t="array" ref="L53">IF(ROWS($C$12:G53)&lt;=$E$9,INDEX(monetisedvalue,_xlfn.AGGREGATE(15,3,(lookup=$E$8)/(lookup=$E$8)*ROW(lookup)-ROW(Library!$C$8),ROWS($C$12:G53)),MATCH(L$11,lookupnames,0)),"")</f>
        <v/>
      </c>
    </row>
    <row r="54" spans="1:12" ht="45.65" customHeight="1">
      <c r="A54" s="10"/>
      <c r="B54" s="10"/>
      <c r="C54" s="10"/>
      <c r="D54" s="224" t="str">
        <f t="shared" si="4"/>
        <v/>
      </c>
      <c r="E54" s="231" t="str">
        <f t="shared" si="5"/>
        <v/>
      </c>
      <c r="F54" s="49" t="str">
        <f t="shared" si="6"/>
        <v/>
      </c>
      <c r="G54" s="49" t="str">
        <f t="shared" si="7"/>
        <v/>
      </c>
      <c r="H54" s="50" t="str" cm="1">
        <f t="array" ref="H54">IF(ROWS($C$12:C54)&lt;=$E$9,INDEX(monetisedvalue,_xlfn.AGGREGATE(15,3,(lookup=$E$8)/(lookup=$E$8)*ROW(lookup)-ROW(Library!$C$8),ROWS($C$12:C54)),MATCH(H$11,lookupnames,0)),"")</f>
        <v/>
      </c>
      <c r="I54" s="50" t="str" cm="1">
        <f t="array" ref="I54">IF(ROWS($C$12:D54)&lt;=$E$9,INDEX(monetisedvalue,_xlfn.AGGREGATE(15,3,(lookup=$E$8)/(lookup=$E$8)*ROW(lookup)-ROW(Library!$C$8),ROWS($C$12:D54)),MATCH(I$11,lookupnames,0)),"")</f>
        <v/>
      </c>
      <c r="J54" s="69" t="str" cm="1">
        <f t="array" ref="J54">IF(ROWS($C$12:E54)&lt;=$E$9,INDEX(monetisedvalue,_xlfn.AGGREGATE(15,3,(lookup=$E$8)/(lookup=$E$8)*ROW(lookup)-ROW(Library!$C$8),ROWS($C$12:E54)),MATCH(J$11,lookupnames,0)),"")</f>
        <v/>
      </c>
      <c r="K54" s="67" t="str" cm="1">
        <f t="array" ref="K54">IF(ROWS($C$12:F54)&lt;=$E$9,INDEX(monetisedvalue,_xlfn.AGGREGATE(15,3,(lookup=$E$8)/(lookup=$E$8)*ROW(lookup)-ROW(Library!$C$8),ROWS($C$12:F54)),MATCH(K$11,lookupnames,0)),"")</f>
        <v/>
      </c>
      <c r="L54" s="67" t="str" cm="1">
        <f t="array" ref="L54">IF(ROWS($C$12:G54)&lt;=$E$9,INDEX(monetisedvalue,_xlfn.AGGREGATE(15,3,(lookup=$E$8)/(lookup=$E$8)*ROW(lookup)-ROW(Library!$C$8),ROWS($C$12:G54)),MATCH(L$11,lookupnames,0)),"")</f>
        <v/>
      </c>
    </row>
    <row r="55" spans="1:12" ht="45.65" customHeight="1">
      <c r="A55" s="10"/>
      <c r="B55" s="10"/>
      <c r="C55" s="10"/>
      <c r="D55" s="224" t="str">
        <f t="shared" si="4"/>
        <v/>
      </c>
      <c r="E55" s="231" t="str">
        <f t="shared" si="5"/>
        <v/>
      </c>
      <c r="F55" s="49" t="str">
        <f t="shared" si="6"/>
        <v/>
      </c>
      <c r="G55" s="49" t="str">
        <f t="shared" si="7"/>
        <v/>
      </c>
      <c r="H55" s="50" t="str" cm="1">
        <f t="array" ref="H55">IF(ROWS($C$12:C55)&lt;=$E$9,INDEX(monetisedvalue,_xlfn.AGGREGATE(15,3,(lookup=$E$8)/(lookup=$E$8)*ROW(lookup)-ROW(Library!$C$8),ROWS($C$12:C55)),MATCH(H$11,lookupnames,0)),"")</f>
        <v/>
      </c>
      <c r="I55" s="50" t="str" cm="1">
        <f t="array" ref="I55">IF(ROWS($C$12:D55)&lt;=$E$9,INDEX(monetisedvalue,_xlfn.AGGREGATE(15,3,(lookup=$E$8)/(lookup=$E$8)*ROW(lookup)-ROW(Library!$C$8),ROWS($C$12:D55)),MATCH(I$11,lookupnames,0)),"")</f>
        <v/>
      </c>
      <c r="J55" s="69" t="str" cm="1">
        <f t="array" ref="J55">IF(ROWS($C$12:E55)&lt;=$E$9,INDEX(monetisedvalue,_xlfn.AGGREGATE(15,3,(lookup=$E$8)/(lookup=$E$8)*ROW(lookup)-ROW(Library!$C$8),ROWS($C$12:E55)),MATCH(J$11,lookupnames,0)),"")</f>
        <v/>
      </c>
      <c r="K55" s="67" t="str" cm="1">
        <f t="array" ref="K55">IF(ROWS($C$12:F55)&lt;=$E$9,INDEX(monetisedvalue,_xlfn.AGGREGATE(15,3,(lookup=$E$8)/(lookup=$E$8)*ROW(lookup)-ROW(Library!$C$8),ROWS($C$12:F55)),MATCH(K$11,lookupnames,0)),"")</f>
        <v/>
      </c>
      <c r="L55" s="67" t="str" cm="1">
        <f t="array" ref="L55">IF(ROWS($C$12:G55)&lt;=$E$9,INDEX(monetisedvalue,_xlfn.AGGREGATE(15,3,(lookup=$E$8)/(lookup=$E$8)*ROW(lookup)-ROW(Library!$C$8),ROWS($C$12:G55)),MATCH(L$11,lookupnames,0)),"")</f>
        <v/>
      </c>
    </row>
    <row r="56" spans="1:12" ht="45.65" customHeight="1">
      <c r="A56" s="10"/>
      <c r="B56" s="10"/>
      <c r="C56" s="10"/>
      <c r="D56" s="224" t="str">
        <f t="shared" si="4"/>
        <v/>
      </c>
      <c r="E56" s="231" t="str">
        <f t="shared" si="5"/>
        <v/>
      </c>
      <c r="F56" s="49" t="str">
        <f t="shared" si="6"/>
        <v/>
      </c>
      <c r="G56" s="49" t="str">
        <f t="shared" si="7"/>
        <v/>
      </c>
      <c r="H56" s="50" t="str" cm="1">
        <f t="array" ref="H56">IF(ROWS($C$12:C56)&lt;=$E$9,INDEX(monetisedvalue,_xlfn.AGGREGATE(15,3,(lookup=$E$8)/(lookup=$E$8)*ROW(lookup)-ROW(Library!$C$8),ROWS($C$12:C56)),MATCH(H$11,lookupnames,0)),"")</f>
        <v/>
      </c>
      <c r="I56" s="50" t="str" cm="1">
        <f t="array" ref="I56">IF(ROWS($C$12:D56)&lt;=$E$9,INDEX(monetisedvalue,_xlfn.AGGREGATE(15,3,(lookup=$E$8)/(lookup=$E$8)*ROW(lookup)-ROW(Library!$C$8),ROWS($C$12:D56)),MATCH(I$11,lookupnames,0)),"")</f>
        <v/>
      </c>
      <c r="J56" s="69" t="str" cm="1">
        <f t="array" ref="J56">IF(ROWS($C$12:E56)&lt;=$E$9,INDEX(monetisedvalue,_xlfn.AGGREGATE(15,3,(lookup=$E$8)/(lookup=$E$8)*ROW(lookup)-ROW(Library!$C$8),ROWS($C$12:E56)),MATCH(J$11,lookupnames,0)),"")</f>
        <v/>
      </c>
      <c r="K56" s="67" t="str" cm="1">
        <f t="array" ref="K56">IF(ROWS($C$12:F56)&lt;=$E$9,INDEX(monetisedvalue,_xlfn.AGGREGATE(15,3,(lookup=$E$8)/(lookup=$E$8)*ROW(lookup)-ROW(Library!$C$8),ROWS($C$12:F56)),MATCH(K$11,lookupnames,0)),"")</f>
        <v/>
      </c>
      <c r="L56" s="67" t="str" cm="1">
        <f t="array" ref="L56">IF(ROWS($C$12:G56)&lt;=$E$9,INDEX(monetisedvalue,_xlfn.AGGREGATE(15,3,(lookup=$E$8)/(lookup=$E$8)*ROW(lookup)-ROW(Library!$C$8),ROWS($C$12:G56)),MATCH(L$11,lookupnames,0)),"")</f>
        <v/>
      </c>
    </row>
    <row r="57" spans="1:12" ht="45.65" customHeight="1">
      <c r="A57" s="10"/>
      <c r="B57" s="10"/>
      <c r="C57" s="10"/>
      <c r="D57" s="224" t="str">
        <f t="shared" si="4"/>
        <v/>
      </c>
      <c r="E57" s="231" t="str">
        <f t="shared" si="5"/>
        <v/>
      </c>
      <c r="F57" s="49" t="str">
        <f t="shared" si="6"/>
        <v/>
      </c>
      <c r="G57" s="49" t="str">
        <f t="shared" si="7"/>
        <v/>
      </c>
      <c r="H57" s="50" t="str" cm="1">
        <f t="array" ref="H57">IF(ROWS($C$12:C57)&lt;=$E$9,INDEX(monetisedvalue,_xlfn.AGGREGATE(15,3,(lookup=$E$8)/(lookup=$E$8)*ROW(lookup)-ROW(Library!$C$8),ROWS($C$12:C57)),MATCH(H$11,lookupnames,0)),"")</f>
        <v/>
      </c>
      <c r="I57" s="50" t="str" cm="1">
        <f t="array" ref="I57">IF(ROWS($C$12:D57)&lt;=$E$9,INDEX(monetisedvalue,_xlfn.AGGREGATE(15,3,(lookup=$E$8)/(lookup=$E$8)*ROW(lookup)-ROW(Library!$C$8),ROWS($C$12:D57)),MATCH(I$11,lookupnames,0)),"")</f>
        <v/>
      </c>
      <c r="J57" s="69" t="str" cm="1">
        <f t="array" ref="J57">IF(ROWS($C$12:E57)&lt;=$E$9,INDEX(monetisedvalue,_xlfn.AGGREGATE(15,3,(lookup=$E$8)/(lookup=$E$8)*ROW(lookup)-ROW(Library!$C$8),ROWS($C$12:E57)),MATCH(J$11,lookupnames,0)),"")</f>
        <v/>
      </c>
      <c r="K57" s="67" t="str" cm="1">
        <f t="array" ref="K57">IF(ROWS($C$12:F57)&lt;=$E$9,INDEX(monetisedvalue,_xlfn.AGGREGATE(15,3,(lookup=$E$8)/(lookup=$E$8)*ROW(lookup)-ROW(Library!$C$8),ROWS($C$12:F57)),MATCH(K$11,lookupnames,0)),"")</f>
        <v/>
      </c>
      <c r="L57" s="67" t="str" cm="1">
        <f t="array" ref="L57">IF(ROWS($C$12:G57)&lt;=$E$9,INDEX(monetisedvalue,_xlfn.AGGREGATE(15,3,(lookup=$E$8)/(lookup=$E$8)*ROW(lookup)-ROW(Library!$C$8),ROWS($C$12:G57)),MATCH(L$11,lookupnames,0)),"")</f>
        <v/>
      </c>
    </row>
    <row r="58" spans="1:12" ht="45.65" customHeight="1">
      <c r="A58" s="10"/>
      <c r="B58" s="10"/>
      <c r="C58" s="10"/>
      <c r="D58" s="224" t="str">
        <f t="shared" si="4"/>
        <v/>
      </c>
      <c r="E58" s="231" t="str">
        <f t="shared" si="5"/>
        <v/>
      </c>
      <c r="F58" s="49" t="str">
        <f t="shared" si="6"/>
        <v/>
      </c>
      <c r="G58" s="49" t="str">
        <f t="shared" si="7"/>
        <v/>
      </c>
      <c r="H58" s="50" t="str" cm="1">
        <f t="array" ref="H58">IF(ROWS($C$12:C58)&lt;=$E$9,INDEX(monetisedvalue,_xlfn.AGGREGATE(15,3,(lookup=$E$8)/(lookup=$E$8)*ROW(lookup)-ROW(Library!$C$8),ROWS($C$12:C58)),MATCH(H$11,lookupnames,0)),"")</f>
        <v/>
      </c>
      <c r="I58" s="50" t="str" cm="1">
        <f t="array" ref="I58">IF(ROWS($C$12:D58)&lt;=$E$9,INDEX(monetisedvalue,_xlfn.AGGREGATE(15,3,(lookup=$E$8)/(lookup=$E$8)*ROW(lookup)-ROW(Library!$C$8),ROWS($C$12:D58)),MATCH(I$11,lookupnames,0)),"")</f>
        <v/>
      </c>
      <c r="J58" s="69" t="str" cm="1">
        <f t="array" ref="J58">IF(ROWS($C$12:E58)&lt;=$E$9,INDEX(monetisedvalue,_xlfn.AGGREGATE(15,3,(lookup=$E$8)/(lookup=$E$8)*ROW(lookup)-ROW(Library!$C$8),ROWS($C$12:E58)),MATCH(J$11,lookupnames,0)),"")</f>
        <v/>
      </c>
      <c r="K58" s="67" t="str" cm="1">
        <f t="array" ref="K58">IF(ROWS($C$12:F58)&lt;=$E$9,INDEX(monetisedvalue,_xlfn.AGGREGATE(15,3,(lookup=$E$8)/(lookup=$E$8)*ROW(lookup)-ROW(Library!$C$8),ROWS($C$12:F58)),MATCH(K$11,lookupnames,0)),"")</f>
        <v/>
      </c>
      <c r="L58" s="67" t="str" cm="1">
        <f t="array" ref="L58">IF(ROWS($C$12:G58)&lt;=$E$9,INDEX(monetisedvalue,_xlfn.AGGREGATE(15,3,(lookup=$E$8)/(lookup=$E$8)*ROW(lookup)-ROW(Library!$C$8),ROWS($C$12:G58)),MATCH(L$11,lookupnames,0)),"")</f>
        <v/>
      </c>
    </row>
    <row r="59" spans="1:12" ht="45.65" customHeight="1">
      <c r="A59" s="10"/>
      <c r="B59" s="10"/>
      <c r="C59" s="10"/>
      <c r="D59" s="224" t="str">
        <f t="shared" si="4"/>
        <v/>
      </c>
      <c r="E59" s="231" t="str">
        <f t="shared" si="5"/>
        <v/>
      </c>
      <c r="F59" s="49" t="str">
        <f t="shared" si="6"/>
        <v/>
      </c>
      <c r="G59" s="49" t="str">
        <f t="shared" si="7"/>
        <v/>
      </c>
      <c r="H59" s="50" t="str" cm="1">
        <f t="array" ref="H59">IF(ROWS($C$12:C59)&lt;=$E$9,INDEX(monetisedvalue,_xlfn.AGGREGATE(15,3,(lookup=$E$8)/(lookup=$E$8)*ROW(lookup)-ROW(Library!$C$8),ROWS($C$12:C59)),MATCH(H$11,lookupnames,0)),"")</f>
        <v/>
      </c>
      <c r="I59" s="50" t="str" cm="1">
        <f t="array" ref="I59">IF(ROWS($C$12:D59)&lt;=$E$9,INDEX(monetisedvalue,_xlfn.AGGREGATE(15,3,(lookup=$E$8)/(lookup=$E$8)*ROW(lookup)-ROW(Library!$C$8),ROWS($C$12:D59)),MATCH(I$11,lookupnames,0)),"")</f>
        <v/>
      </c>
      <c r="J59" s="69" t="str" cm="1">
        <f t="array" ref="J59">IF(ROWS($C$12:E59)&lt;=$E$9,INDEX(monetisedvalue,_xlfn.AGGREGATE(15,3,(lookup=$E$8)/(lookup=$E$8)*ROW(lookup)-ROW(Library!$C$8),ROWS($C$12:E59)),MATCH(J$11,lookupnames,0)),"")</f>
        <v/>
      </c>
      <c r="K59" s="67" t="str" cm="1">
        <f t="array" ref="K59">IF(ROWS($C$12:F59)&lt;=$E$9,INDEX(monetisedvalue,_xlfn.AGGREGATE(15,3,(lookup=$E$8)/(lookup=$E$8)*ROW(lookup)-ROW(Library!$C$8),ROWS($C$12:F59)),MATCH(K$11,lookupnames,0)),"")</f>
        <v/>
      </c>
      <c r="L59" s="67" t="str" cm="1">
        <f t="array" ref="L59">IF(ROWS($C$12:G59)&lt;=$E$9,INDEX(monetisedvalue,_xlfn.AGGREGATE(15,3,(lookup=$E$8)/(lookup=$E$8)*ROW(lookup)-ROW(Library!$C$8),ROWS($C$12:G59)),MATCH(L$11,lookupnames,0)),"")</f>
        <v/>
      </c>
    </row>
    <row r="60" spans="1:12" ht="45.65" customHeight="1">
      <c r="A60" s="10"/>
      <c r="B60" s="10"/>
      <c r="C60" s="10"/>
      <c r="D60" s="224" t="str">
        <f t="shared" si="4"/>
        <v/>
      </c>
      <c r="E60" s="231" t="str">
        <f t="shared" si="5"/>
        <v/>
      </c>
      <c r="F60" s="49" t="str">
        <f t="shared" si="6"/>
        <v/>
      </c>
      <c r="G60" s="49" t="str">
        <f t="shared" si="7"/>
        <v/>
      </c>
      <c r="H60" s="50" t="str" cm="1">
        <f t="array" ref="H60">IF(ROWS($C$12:C60)&lt;=$E$9,INDEX(monetisedvalue,_xlfn.AGGREGATE(15,3,(lookup=$E$8)/(lookup=$E$8)*ROW(lookup)-ROW(Library!$C$8),ROWS($C$12:C60)),MATCH(H$11,lookupnames,0)),"")</f>
        <v/>
      </c>
      <c r="I60" s="50" t="str" cm="1">
        <f t="array" ref="I60">IF(ROWS($C$12:D60)&lt;=$E$9,INDEX(monetisedvalue,_xlfn.AGGREGATE(15,3,(lookup=$E$8)/(lookup=$E$8)*ROW(lookup)-ROW(Library!$C$8),ROWS($C$12:D60)),MATCH(I$11,lookupnames,0)),"")</f>
        <v/>
      </c>
      <c r="J60" s="69" t="str" cm="1">
        <f t="array" ref="J60">IF(ROWS($C$12:E60)&lt;=$E$9,INDEX(monetisedvalue,_xlfn.AGGREGATE(15,3,(lookup=$E$8)/(lookup=$E$8)*ROW(lookup)-ROW(Library!$C$8),ROWS($C$12:E60)),MATCH(J$11,lookupnames,0)),"")</f>
        <v/>
      </c>
      <c r="K60" s="67" t="str" cm="1">
        <f t="array" ref="K60">IF(ROWS($C$12:F60)&lt;=$E$9,INDEX(monetisedvalue,_xlfn.AGGREGATE(15,3,(lookup=$E$8)/(lookup=$E$8)*ROW(lookup)-ROW(Library!$C$8),ROWS($C$12:F60)),MATCH(K$11,lookupnames,0)),"")</f>
        <v/>
      </c>
      <c r="L60" s="67" t="str" cm="1">
        <f t="array" ref="L60">IF(ROWS($C$12:G60)&lt;=$E$9,INDEX(monetisedvalue,_xlfn.AGGREGATE(15,3,(lookup=$E$8)/(lookup=$E$8)*ROW(lookup)-ROW(Library!$C$8),ROWS($C$12:G60)),MATCH(L$11,lookupnames,0)),"")</f>
        <v/>
      </c>
    </row>
    <row r="61" spans="1:12" ht="45.65" customHeight="1">
      <c r="A61" s="10"/>
      <c r="B61" s="10"/>
      <c r="C61" s="10"/>
      <c r="D61" s="224" t="str">
        <f t="shared" si="4"/>
        <v/>
      </c>
      <c r="E61" s="231" t="str">
        <f t="shared" si="5"/>
        <v/>
      </c>
      <c r="F61" s="49" t="str">
        <f t="shared" si="6"/>
        <v/>
      </c>
      <c r="G61" s="49" t="str">
        <f t="shared" si="7"/>
        <v/>
      </c>
      <c r="H61" s="50" t="str" cm="1">
        <f t="array" ref="H61">IF(ROWS($C$12:C61)&lt;=$E$9,INDEX(monetisedvalue,_xlfn.AGGREGATE(15,3,(lookup=$E$8)/(lookup=$E$8)*ROW(lookup)-ROW(Library!$C$8),ROWS($C$12:C61)),MATCH(H$11,lookupnames,0)),"")</f>
        <v/>
      </c>
      <c r="I61" s="50" t="str" cm="1">
        <f t="array" ref="I61">IF(ROWS($C$12:D61)&lt;=$E$9,INDEX(monetisedvalue,_xlfn.AGGREGATE(15,3,(lookup=$E$8)/(lookup=$E$8)*ROW(lookup)-ROW(Library!$C$8),ROWS($C$12:D61)),MATCH(I$11,lookupnames,0)),"")</f>
        <v/>
      </c>
      <c r="J61" s="69" t="str" cm="1">
        <f t="array" ref="J61">IF(ROWS($C$12:E61)&lt;=$E$9,INDEX(monetisedvalue,_xlfn.AGGREGATE(15,3,(lookup=$E$8)/(lookup=$E$8)*ROW(lookup)-ROW(Library!$C$8),ROWS($C$12:E61)),MATCH(J$11,lookupnames,0)),"")</f>
        <v/>
      </c>
      <c r="K61" s="67" t="str" cm="1">
        <f t="array" ref="K61">IF(ROWS($C$12:F61)&lt;=$E$9,INDEX(monetisedvalue,_xlfn.AGGREGATE(15,3,(lookup=$E$8)/(lookup=$E$8)*ROW(lookup)-ROW(Library!$C$8),ROWS($C$12:F61)),MATCH(K$11,lookupnames,0)),"")</f>
        <v/>
      </c>
      <c r="L61" s="67" t="str" cm="1">
        <f t="array" ref="L61">IF(ROWS($C$12:G61)&lt;=$E$9,INDEX(monetisedvalue,_xlfn.AGGREGATE(15,3,(lookup=$E$8)/(lookup=$E$8)*ROW(lookup)-ROW(Library!$C$8),ROWS($C$12:G61)),MATCH(L$11,lookupnames,0)),"")</f>
        <v/>
      </c>
    </row>
    <row r="62" spans="1:12" ht="45.65" customHeight="1">
      <c r="A62" s="10"/>
      <c r="B62" s="10"/>
      <c r="C62" s="10"/>
      <c r="D62" s="224" t="str">
        <f t="shared" si="4"/>
        <v/>
      </c>
      <c r="E62" s="231" t="str">
        <f t="shared" si="5"/>
        <v/>
      </c>
      <c r="F62" s="49" t="str">
        <f t="shared" si="6"/>
        <v/>
      </c>
      <c r="G62" s="49" t="str">
        <f t="shared" si="7"/>
        <v/>
      </c>
      <c r="H62" s="50" t="str" cm="1">
        <f t="array" ref="H62">IF(ROWS($C$12:C62)&lt;=$E$9,INDEX(monetisedvalue,_xlfn.AGGREGATE(15,3,(lookup=$E$8)/(lookup=$E$8)*ROW(lookup)-ROW(Library!$C$8),ROWS($C$12:C62)),MATCH(H$11,lookupnames,0)),"")</f>
        <v/>
      </c>
      <c r="I62" s="50" t="str" cm="1">
        <f t="array" ref="I62">IF(ROWS($C$12:D62)&lt;=$E$9,INDEX(monetisedvalue,_xlfn.AGGREGATE(15,3,(lookup=$E$8)/(lookup=$E$8)*ROW(lookup)-ROW(Library!$C$8),ROWS($C$12:D62)),MATCH(I$11,lookupnames,0)),"")</f>
        <v/>
      </c>
      <c r="J62" s="69" t="str" cm="1">
        <f t="array" ref="J62">IF(ROWS($C$12:E62)&lt;=$E$9,INDEX(monetisedvalue,_xlfn.AGGREGATE(15,3,(lookup=$E$8)/(lookup=$E$8)*ROW(lookup)-ROW(Library!$C$8),ROWS($C$12:E62)),MATCH(J$11,lookupnames,0)),"")</f>
        <v/>
      </c>
      <c r="K62" s="67" t="str" cm="1">
        <f t="array" ref="K62">IF(ROWS($C$12:F62)&lt;=$E$9,INDEX(monetisedvalue,_xlfn.AGGREGATE(15,3,(lookup=$E$8)/(lookup=$E$8)*ROW(lookup)-ROW(Library!$C$8),ROWS($C$12:F62)),MATCH(K$11,lookupnames,0)),"")</f>
        <v/>
      </c>
      <c r="L62" s="67" t="str" cm="1">
        <f t="array" ref="L62">IF(ROWS($C$12:G62)&lt;=$E$9,INDEX(monetisedvalue,_xlfn.AGGREGATE(15,3,(lookup=$E$8)/(lookup=$E$8)*ROW(lookup)-ROW(Library!$C$8),ROWS($C$12:G62)),MATCH(L$11,lookupnames,0)),"")</f>
        <v/>
      </c>
    </row>
    <row r="63" spans="1:12" ht="45.65" customHeight="1">
      <c r="A63" s="10"/>
      <c r="B63" s="10"/>
      <c r="C63" s="10"/>
      <c r="D63" s="224" t="str">
        <f t="shared" si="4"/>
        <v/>
      </c>
      <c r="E63" s="231" t="str">
        <f t="shared" si="5"/>
        <v/>
      </c>
      <c r="F63" s="49" t="str">
        <f t="shared" si="6"/>
        <v/>
      </c>
      <c r="G63" s="49" t="str">
        <f t="shared" si="7"/>
        <v/>
      </c>
      <c r="H63" s="50" t="str" cm="1">
        <f t="array" ref="H63">IF(ROWS($C$12:C63)&lt;=$E$9,INDEX(monetisedvalue,_xlfn.AGGREGATE(15,3,(lookup=$E$8)/(lookup=$E$8)*ROW(lookup)-ROW(Library!$C$8),ROWS($C$12:C63)),MATCH(H$11,lookupnames,0)),"")</f>
        <v/>
      </c>
      <c r="I63" s="50" t="str" cm="1">
        <f t="array" ref="I63">IF(ROWS($C$12:D63)&lt;=$E$9,INDEX(monetisedvalue,_xlfn.AGGREGATE(15,3,(lookup=$E$8)/(lookup=$E$8)*ROW(lookup)-ROW(Library!$C$8),ROWS($C$12:D63)),MATCH(I$11,lookupnames,0)),"")</f>
        <v/>
      </c>
      <c r="J63" s="69" t="str" cm="1">
        <f t="array" ref="J63">IF(ROWS($C$12:E63)&lt;=$E$9,INDEX(monetisedvalue,_xlfn.AGGREGATE(15,3,(lookup=$E$8)/(lookup=$E$8)*ROW(lookup)-ROW(Library!$C$8),ROWS($C$12:E63)),MATCH(J$11,lookupnames,0)),"")</f>
        <v/>
      </c>
      <c r="K63" s="67" t="str" cm="1">
        <f t="array" ref="K63">IF(ROWS($C$12:F63)&lt;=$E$9,INDEX(monetisedvalue,_xlfn.AGGREGATE(15,3,(lookup=$E$8)/(lookup=$E$8)*ROW(lookup)-ROW(Library!$C$8),ROWS($C$12:F63)),MATCH(K$11,lookupnames,0)),"")</f>
        <v/>
      </c>
      <c r="L63" s="67" t="str" cm="1">
        <f t="array" ref="L63">IF(ROWS($C$12:G63)&lt;=$E$9,INDEX(monetisedvalue,_xlfn.AGGREGATE(15,3,(lookup=$E$8)/(lookup=$E$8)*ROW(lookup)-ROW(Library!$C$8),ROWS($C$12:G63)),MATCH(L$11,lookupnames,0)),"")</f>
        <v/>
      </c>
    </row>
    <row r="64" spans="1:12" ht="45.65" customHeight="1">
      <c r="A64" s="10"/>
      <c r="B64" s="10"/>
      <c r="C64" s="10"/>
      <c r="D64" s="224" t="str">
        <f t="shared" si="4"/>
        <v/>
      </c>
      <c r="E64" s="231" t="str">
        <f t="shared" si="5"/>
        <v/>
      </c>
      <c r="F64" s="49" t="str">
        <f t="shared" si="6"/>
        <v/>
      </c>
      <c r="G64" s="49" t="str">
        <f t="shared" si="7"/>
        <v/>
      </c>
      <c r="H64" s="50" t="str" cm="1">
        <f t="array" ref="H64">IF(ROWS($C$12:C64)&lt;=$E$9,INDEX(monetisedvalue,_xlfn.AGGREGATE(15,3,(lookup=$E$8)/(lookup=$E$8)*ROW(lookup)-ROW(Library!$C$8),ROWS($C$12:C64)),MATCH(H$11,lookupnames,0)),"")</f>
        <v/>
      </c>
      <c r="I64" s="50" t="str" cm="1">
        <f t="array" ref="I64">IF(ROWS($C$12:D64)&lt;=$E$9,INDEX(monetisedvalue,_xlfn.AGGREGATE(15,3,(lookup=$E$8)/(lookup=$E$8)*ROW(lookup)-ROW(Library!$C$8),ROWS($C$12:D64)),MATCH(I$11,lookupnames,0)),"")</f>
        <v/>
      </c>
      <c r="J64" s="69" t="str" cm="1">
        <f t="array" ref="J64">IF(ROWS($C$12:E64)&lt;=$E$9,INDEX(monetisedvalue,_xlfn.AGGREGATE(15,3,(lookup=$E$8)/(lookup=$E$8)*ROW(lookup)-ROW(Library!$C$8),ROWS($C$12:E64)),MATCH(J$11,lookupnames,0)),"")</f>
        <v/>
      </c>
      <c r="K64" s="67" t="str" cm="1">
        <f t="array" ref="K64">IF(ROWS($C$12:F64)&lt;=$E$9,INDEX(monetisedvalue,_xlfn.AGGREGATE(15,3,(lookup=$E$8)/(lookup=$E$8)*ROW(lookup)-ROW(Library!$C$8),ROWS($C$12:F64)),MATCH(K$11,lookupnames,0)),"")</f>
        <v/>
      </c>
      <c r="L64" s="67" t="str" cm="1">
        <f t="array" ref="L64">IF(ROWS($C$12:G64)&lt;=$E$9,INDEX(monetisedvalue,_xlfn.AGGREGATE(15,3,(lookup=$E$8)/(lookup=$E$8)*ROW(lookup)-ROW(Library!$C$8),ROWS($C$12:G64)),MATCH(L$11,lookupnames,0)),"")</f>
        <v/>
      </c>
    </row>
    <row r="65" spans="1:12" ht="45.65" customHeight="1">
      <c r="A65" s="10"/>
      <c r="B65" s="10"/>
      <c r="C65" s="10"/>
      <c r="D65" s="224" t="str">
        <f t="shared" si="4"/>
        <v/>
      </c>
      <c r="E65" s="231" t="str">
        <f t="shared" si="5"/>
        <v/>
      </c>
      <c r="F65" s="49" t="str">
        <f t="shared" si="6"/>
        <v/>
      </c>
      <c r="G65" s="49" t="str">
        <f t="shared" si="7"/>
        <v/>
      </c>
      <c r="H65" s="50" t="str" cm="1">
        <f t="array" ref="H65">IF(ROWS($C$12:C65)&lt;=$E$9,INDEX(monetisedvalue,_xlfn.AGGREGATE(15,3,(lookup=$E$8)/(lookup=$E$8)*ROW(lookup)-ROW(Library!$C$8),ROWS($C$12:C65)),MATCH(H$11,lookupnames,0)),"")</f>
        <v/>
      </c>
      <c r="I65" s="50" t="str" cm="1">
        <f t="array" ref="I65">IF(ROWS($C$12:D65)&lt;=$E$9,INDEX(monetisedvalue,_xlfn.AGGREGATE(15,3,(lookup=$E$8)/(lookup=$E$8)*ROW(lookup)-ROW(Library!$C$8),ROWS($C$12:D65)),MATCH(I$11,lookupnames,0)),"")</f>
        <v/>
      </c>
      <c r="J65" s="69" t="str" cm="1">
        <f t="array" ref="J65">IF(ROWS($C$12:E65)&lt;=$E$9,INDEX(monetisedvalue,_xlfn.AGGREGATE(15,3,(lookup=$E$8)/(lookup=$E$8)*ROW(lookup)-ROW(Library!$C$8),ROWS($C$12:E65)),MATCH(J$11,lookupnames,0)),"")</f>
        <v/>
      </c>
      <c r="K65" s="67" t="str" cm="1">
        <f t="array" ref="K65">IF(ROWS($C$12:F65)&lt;=$E$9,INDEX(monetisedvalue,_xlfn.AGGREGATE(15,3,(lookup=$E$8)/(lookup=$E$8)*ROW(lookup)-ROW(Library!$C$8),ROWS($C$12:F65)),MATCH(K$11,lookupnames,0)),"")</f>
        <v/>
      </c>
      <c r="L65" s="67" t="str" cm="1">
        <f t="array" ref="L65">IF(ROWS($C$12:G65)&lt;=$E$9,INDEX(monetisedvalue,_xlfn.AGGREGATE(15,3,(lookup=$E$8)/(lookup=$E$8)*ROW(lookup)-ROW(Library!$C$8),ROWS($C$12:G65)),MATCH(L$11,lookupnames,0)),"")</f>
        <v/>
      </c>
    </row>
    <row r="66" spans="1:12" ht="45.65" customHeight="1">
      <c r="A66" s="10"/>
      <c r="B66" s="10"/>
      <c r="C66" s="10"/>
      <c r="D66" s="224" t="str">
        <f t="shared" si="4"/>
        <v/>
      </c>
      <c r="E66" s="231" t="str">
        <f t="shared" si="5"/>
        <v/>
      </c>
      <c r="F66" s="49" t="str">
        <f t="shared" si="6"/>
        <v/>
      </c>
      <c r="G66" s="49" t="str">
        <f t="shared" si="7"/>
        <v/>
      </c>
      <c r="H66" s="50" t="str" cm="1">
        <f t="array" ref="H66">IF(ROWS($C$12:C66)&lt;=$E$9,INDEX(monetisedvalue,_xlfn.AGGREGATE(15,3,(lookup=$E$8)/(lookup=$E$8)*ROW(lookup)-ROW(Library!$C$8),ROWS($C$12:C66)),MATCH(H$11,lookupnames,0)),"")</f>
        <v/>
      </c>
      <c r="I66" s="50" t="str" cm="1">
        <f t="array" ref="I66">IF(ROWS($C$12:D66)&lt;=$E$9,INDEX(monetisedvalue,_xlfn.AGGREGATE(15,3,(lookup=$E$8)/(lookup=$E$8)*ROW(lookup)-ROW(Library!$C$8),ROWS($C$12:D66)),MATCH(I$11,lookupnames,0)),"")</f>
        <v/>
      </c>
      <c r="J66" s="69" t="str" cm="1">
        <f t="array" ref="J66">IF(ROWS($C$12:E66)&lt;=$E$9,INDEX(monetisedvalue,_xlfn.AGGREGATE(15,3,(lookup=$E$8)/(lookup=$E$8)*ROW(lookup)-ROW(Library!$C$8),ROWS($C$12:E66)),MATCH(J$11,lookupnames,0)),"")</f>
        <v/>
      </c>
      <c r="K66" s="67" t="str" cm="1">
        <f t="array" ref="K66">IF(ROWS($C$12:F66)&lt;=$E$9,INDEX(monetisedvalue,_xlfn.AGGREGATE(15,3,(lookup=$E$8)/(lookup=$E$8)*ROW(lookup)-ROW(Library!$C$8),ROWS($C$12:F66)),MATCH(K$11,lookupnames,0)),"")</f>
        <v/>
      </c>
      <c r="L66" s="67" t="str" cm="1">
        <f t="array" ref="L66">IF(ROWS($C$12:G66)&lt;=$E$9,INDEX(monetisedvalue,_xlfn.AGGREGATE(15,3,(lookup=$E$8)/(lookup=$E$8)*ROW(lookup)-ROW(Library!$C$8),ROWS($C$12:G66)),MATCH(L$11,lookupnames,0)),"")</f>
        <v/>
      </c>
    </row>
    <row r="67" spans="1:12" ht="45.65" customHeight="1">
      <c r="A67" s="10"/>
      <c r="B67" s="10"/>
      <c r="C67" s="10"/>
      <c r="D67" s="224" t="str">
        <f t="shared" si="4"/>
        <v/>
      </c>
      <c r="E67" s="231" t="str">
        <f t="shared" si="5"/>
        <v/>
      </c>
      <c r="F67" s="49" t="str">
        <f t="shared" si="6"/>
        <v/>
      </c>
      <c r="G67" s="49" t="str">
        <f t="shared" si="7"/>
        <v/>
      </c>
      <c r="H67" s="50" t="str" cm="1">
        <f t="array" ref="H67">IF(ROWS($C$12:C67)&lt;=$E$9,INDEX(monetisedvalue,_xlfn.AGGREGATE(15,3,(lookup=$E$8)/(lookup=$E$8)*ROW(lookup)-ROW(Library!$C$8),ROWS($C$12:C67)),MATCH(H$11,lookupnames,0)),"")</f>
        <v/>
      </c>
      <c r="I67" s="50" t="str" cm="1">
        <f t="array" ref="I67">IF(ROWS($C$12:D67)&lt;=$E$9,INDEX(monetisedvalue,_xlfn.AGGREGATE(15,3,(lookup=$E$8)/(lookup=$E$8)*ROW(lookup)-ROW(Library!$C$8),ROWS($C$12:D67)),MATCH(I$11,lookupnames,0)),"")</f>
        <v/>
      </c>
      <c r="J67" s="69" t="str" cm="1">
        <f t="array" ref="J67">IF(ROWS($C$12:E67)&lt;=$E$9,INDEX(monetisedvalue,_xlfn.AGGREGATE(15,3,(lookup=$E$8)/(lookup=$E$8)*ROW(lookup)-ROW(Library!$C$8),ROWS($C$12:E67)),MATCH(J$11,lookupnames,0)),"")</f>
        <v/>
      </c>
      <c r="K67" s="67" t="str" cm="1">
        <f t="array" ref="K67">IF(ROWS($C$12:F67)&lt;=$E$9,INDEX(monetisedvalue,_xlfn.AGGREGATE(15,3,(lookup=$E$8)/(lookup=$E$8)*ROW(lookup)-ROW(Library!$C$8),ROWS($C$12:F67)),MATCH(K$11,lookupnames,0)),"")</f>
        <v/>
      </c>
      <c r="L67" s="67" t="str" cm="1">
        <f t="array" ref="L67">IF(ROWS($C$12:G67)&lt;=$E$9,INDEX(monetisedvalue,_xlfn.AGGREGATE(15,3,(lookup=$E$8)/(lookup=$E$8)*ROW(lookup)-ROW(Library!$C$8),ROWS($C$12:G67)),MATCH(L$11,lookupnames,0)),"")</f>
        <v/>
      </c>
    </row>
    <row r="68" spans="1:12" ht="45.65" customHeight="1">
      <c r="A68" s="10"/>
      <c r="B68" s="10"/>
      <c r="C68" s="10"/>
      <c r="D68" s="224" t="str">
        <f t="shared" si="4"/>
        <v/>
      </c>
      <c r="E68" s="231" t="str">
        <f t="shared" si="5"/>
        <v/>
      </c>
      <c r="F68" s="49" t="str">
        <f t="shared" si="6"/>
        <v/>
      </c>
      <c r="G68" s="49" t="str">
        <f t="shared" si="7"/>
        <v/>
      </c>
      <c r="H68" s="50" t="str" cm="1">
        <f t="array" ref="H68">IF(ROWS($C$12:C68)&lt;=$E$9,INDEX(monetisedvalue,_xlfn.AGGREGATE(15,3,(lookup=$E$8)/(lookup=$E$8)*ROW(lookup)-ROW(Library!$C$8),ROWS($C$12:C68)),MATCH(H$11,lookupnames,0)),"")</f>
        <v/>
      </c>
      <c r="I68" s="50" t="str" cm="1">
        <f t="array" ref="I68">IF(ROWS($C$12:D68)&lt;=$E$9,INDEX(monetisedvalue,_xlfn.AGGREGATE(15,3,(lookup=$E$8)/(lookup=$E$8)*ROW(lookup)-ROW(Library!$C$8),ROWS($C$12:D68)),MATCH(I$11,lookupnames,0)),"")</f>
        <v/>
      </c>
      <c r="J68" s="69" t="str" cm="1">
        <f t="array" ref="J68">IF(ROWS($C$12:E68)&lt;=$E$9,INDEX(monetisedvalue,_xlfn.AGGREGATE(15,3,(lookup=$E$8)/(lookup=$E$8)*ROW(lookup)-ROW(Library!$C$8),ROWS($C$12:E68)),MATCH(J$11,lookupnames,0)),"")</f>
        <v/>
      </c>
      <c r="K68" s="67" t="str" cm="1">
        <f t="array" ref="K68">IF(ROWS($C$12:F68)&lt;=$E$9,INDEX(monetisedvalue,_xlfn.AGGREGATE(15,3,(lookup=$E$8)/(lookup=$E$8)*ROW(lookup)-ROW(Library!$C$8),ROWS($C$12:F68)),MATCH(K$11,lookupnames,0)),"")</f>
        <v/>
      </c>
      <c r="L68" s="67" t="str" cm="1">
        <f t="array" ref="L68">IF(ROWS($C$12:G68)&lt;=$E$9,INDEX(monetisedvalue,_xlfn.AGGREGATE(15,3,(lookup=$E$8)/(lookup=$E$8)*ROW(lookup)-ROW(Library!$C$8),ROWS($C$12:G68)),MATCH(L$11,lookupnames,0)),"")</f>
        <v/>
      </c>
    </row>
    <row r="69" spans="1:12" ht="45.65" customHeight="1">
      <c r="A69" s="10"/>
      <c r="B69" s="10"/>
      <c r="C69" s="10"/>
      <c r="D69" s="224" t="str">
        <f t="shared" si="4"/>
        <v/>
      </c>
      <c r="E69" s="231" t="str">
        <f t="shared" si="5"/>
        <v/>
      </c>
      <c r="F69" s="49" t="str">
        <f t="shared" si="6"/>
        <v/>
      </c>
      <c r="G69" s="49" t="str">
        <f t="shared" si="7"/>
        <v/>
      </c>
      <c r="H69" s="50" t="str" cm="1">
        <f t="array" ref="H69">IF(ROWS($C$12:C69)&lt;=$E$9,INDEX(monetisedvalue,_xlfn.AGGREGATE(15,3,(lookup=$E$8)/(lookup=$E$8)*ROW(lookup)-ROW(Library!$C$8),ROWS($C$12:C69)),MATCH(H$11,lookupnames,0)),"")</f>
        <v/>
      </c>
      <c r="I69" s="50" t="str" cm="1">
        <f t="array" ref="I69">IF(ROWS($C$12:D69)&lt;=$E$9,INDEX(monetisedvalue,_xlfn.AGGREGATE(15,3,(lookup=$E$8)/(lookup=$E$8)*ROW(lookup)-ROW(Library!$C$8),ROWS($C$12:D69)),MATCH(I$11,lookupnames,0)),"")</f>
        <v/>
      </c>
      <c r="J69" s="69" t="str" cm="1">
        <f t="array" ref="J69">IF(ROWS($C$12:E69)&lt;=$E$9,INDEX(monetisedvalue,_xlfn.AGGREGATE(15,3,(lookup=$E$8)/(lookup=$E$8)*ROW(lookup)-ROW(Library!$C$8),ROWS($C$12:E69)),MATCH(J$11,lookupnames,0)),"")</f>
        <v/>
      </c>
      <c r="K69" s="67" t="str" cm="1">
        <f t="array" ref="K69">IF(ROWS($C$12:F69)&lt;=$E$9,INDEX(monetisedvalue,_xlfn.AGGREGATE(15,3,(lookup=$E$8)/(lookup=$E$8)*ROW(lookup)-ROW(Library!$C$8),ROWS($C$12:F69)),MATCH(K$11,lookupnames,0)),"")</f>
        <v/>
      </c>
      <c r="L69" s="67" t="str" cm="1">
        <f t="array" ref="L69">IF(ROWS($C$12:G69)&lt;=$E$9,INDEX(monetisedvalue,_xlfn.AGGREGATE(15,3,(lookup=$E$8)/(lookup=$E$8)*ROW(lookup)-ROW(Library!$C$8),ROWS($C$12:G69)),MATCH(L$11,lookupnames,0)),"")</f>
        <v/>
      </c>
    </row>
    <row r="70" spans="1:12" ht="45.65" customHeight="1">
      <c r="A70" s="10"/>
      <c r="B70" s="10"/>
      <c r="C70" s="10"/>
      <c r="D70" s="224" t="str">
        <f t="shared" si="4"/>
        <v/>
      </c>
      <c r="E70" s="231" t="str">
        <f t="shared" si="5"/>
        <v/>
      </c>
      <c r="F70" s="49" t="str">
        <f t="shared" si="6"/>
        <v/>
      </c>
      <c r="G70" s="49" t="str">
        <f t="shared" si="7"/>
        <v/>
      </c>
      <c r="H70" s="50" t="str" cm="1">
        <f t="array" ref="H70">IF(ROWS($C$12:C70)&lt;=$E$9,INDEX(monetisedvalue,_xlfn.AGGREGATE(15,3,(lookup=$E$8)/(lookup=$E$8)*ROW(lookup)-ROW(Library!$C$8),ROWS($C$12:C70)),MATCH(H$11,lookupnames,0)),"")</f>
        <v/>
      </c>
      <c r="I70" s="50" t="str" cm="1">
        <f t="array" ref="I70">IF(ROWS($C$12:D70)&lt;=$E$9,INDEX(monetisedvalue,_xlfn.AGGREGATE(15,3,(lookup=$E$8)/(lookup=$E$8)*ROW(lookup)-ROW(Library!$C$8),ROWS($C$12:D70)),MATCH(I$11,lookupnames,0)),"")</f>
        <v/>
      </c>
      <c r="J70" s="69" t="str" cm="1">
        <f t="array" ref="J70">IF(ROWS($C$12:E70)&lt;=$E$9,INDEX(monetisedvalue,_xlfn.AGGREGATE(15,3,(lookup=$E$8)/(lookup=$E$8)*ROW(lookup)-ROW(Library!$C$8),ROWS($C$12:E70)),MATCH(J$11,lookupnames,0)),"")</f>
        <v/>
      </c>
      <c r="K70" s="67" t="str" cm="1">
        <f t="array" ref="K70">IF(ROWS($C$12:F70)&lt;=$E$9,INDEX(monetisedvalue,_xlfn.AGGREGATE(15,3,(lookup=$E$8)/(lookup=$E$8)*ROW(lookup)-ROW(Library!$C$8),ROWS($C$12:F70)),MATCH(K$11,lookupnames,0)),"")</f>
        <v/>
      </c>
      <c r="L70" s="67" t="str" cm="1">
        <f t="array" ref="L70">IF(ROWS($C$12:G70)&lt;=$E$9,INDEX(monetisedvalue,_xlfn.AGGREGATE(15,3,(lookup=$E$8)/(lookup=$E$8)*ROW(lookup)-ROW(Library!$C$8),ROWS($C$12:G70)),MATCH(L$11,lookupnames,0)),"")</f>
        <v/>
      </c>
    </row>
    <row r="71" spans="1:12" ht="45.65" customHeight="1">
      <c r="A71" s="10"/>
      <c r="B71" s="10"/>
      <c r="C71" s="10"/>
      <c r="D71" s="224" t="str">
        <f t="shared" si="4"/>
        <v/>
      </c>
      <c r="E71" s="231" t="str">
        <f t="shared" si="5"/>
        <v/>
      </c>
      <c r="F71" s="49" t="str">
        <f t="shared" si="6"/>
        <v/>
      </c>
      <c r="G71" s="49" t="str">
        <f t="shared" si="7"/>
        <v/>
      </c>
      <c r="H71" s="50" t="str" cm="1">
        <f t="array" ref="H71">IF(ROWS($C$12:C71)&lt;=$E$9,INDEX(monetisedvalue,_xlfn.AGGREGATE(15,3,(lookup=$E$8)/(lookup=$E$8)*ROW(lookup)-ROW(Library!$C$8),ROWS($C$12:C71)),MATCH(H$11,lookupnames,0)),"")</f>
        <v/>
      </c>
      <c r="I71" s="50" t="str" cm="1">
        <f t="array" ref="I71">IF(ROWS($C$12:D71)&lt;=$E$9,INDEX(monetisedvalue,_xlfn.AGGREGATE(15,3,(lookup=$E$8)/(lookup=$E$8)*ROW(lookup)-ROW(Library!$C$8),ROWS($C$12:D71)),MATCH(I$11,lookupnames,0)),"")</f>
        <v/>
      </c>
      <c r="J71" s="69" t="str" cm="1">
        <f t="array" ref="J71">IF(ROWS($C$12:E71)&lt;=$E$9,INDEX(monetisedvalue,_xlfn.AGGREGATE(15,3,(lookup=$E$8)/(lookup=$E$8)*ROW(lookup)-ROW(Library!$C$8),ROWS($C$12:E71)),MATCH(J$11,lookupnames,0)),"")</f>
        <v/>
      </c>
      <c r="K71" s="67" t="str" cm="1">
        <f t="array" ref="K71">IF(ROWS($C$12:F71)&lt;=$E$9,INDEX(monetisedvalue,_xlfn.AGGREGATE(15,3,(lookup=$E$8)/(lookup=$E$8)*ROW(lookup)-ROW(Library!$C$8),ROWS($C$12:F71)),MATCH(K$11,lookupnames,0)),"")</f>
        <v/>
      </c>
      <c r="L71" s="67" t="str" cm="1">
        <f t="array" ref="L71">IF(ROWS($C$12:G71)&lt;=$E$9,INDEX(monetisedvalue,_xlfn.AGGREGATE(15,3,(lookup=$E$8)/(lookup=$E$8)*ROW(lookup)-ROW(Library!$C$8),ROWS($C$12:G71)),MATCH(L$11,lookupnames,0)),"")</f>
        <v/>
      </c>
    </row>
    <row r="72" spans="1:12" ht="45.65" customHeight="1">
      <c r="A72" s="10"/>
      <c r="B72" s="10"/>
      <c r="C72" s="10"/>
      <c r="D72" s="224" t="str">
        <f t="shared" si="4"/>
        <v/>
      </c>
      <c r="E72" s="231" t="str">
        <f t="shared" si="5"/>
        <v/>
      </c>
      <c r="F72" s="49" t="str">
        <f t="shared" si="6"/>
        <v/>
      </c>
      <c r="G72" s="49" t="str">
        <f t="shared" si="7"/>
        <v/>
      </c>
      <c r="H72" s="50" t="str" cm="1">
        <f t="array" ref="H72">IF(ROWS($C$12:C72)&lt;=$E$9,INDEX(monetisedvalue,_xlfn.AGGREGATE(15,3,(lookup=$E$8)/(lookup=$E$8)*ROW(lookup)-ROW(Library!$C$8),ROWS($C$12:C72)),MATCH(H$11,lookupnames,0)),"")</f>
        <v/>
      </c>
      <c r="I72" s="50" t="str" cm="1">
        <f t="array" ref="I72">IF(ROWS($C$12:D72)&lt;=$E$9,INDEX(monetisedvalue,_xlfn.AGGREGATE(15,3,(lookup=$E$8)/(lookup=$E$8)*ROW(lookup)-ROW(Library!$C$8),ROWS($C$12:D72)),MATCH(I$11,lookupnames,0)),"")</f>
        <v/>
      </c>
      <c r="J72" s="69" t="str" cm="1">
        <f t="array" ref="J72">IF(ROWS($C$12:E72)&lt;=$E$9,INDEX(monetisedvalue,_xlfn.AGGREGATE(15,3,(lookup=$E$8)/(lookup=$E$8)*ROW(lookup)-ROW(Library!$C$8),ROWS($C$12:E72)),MATCH(J$11,lookupnames,0)),"")</f>
        <v/>
      </c>
      <c r="K72" s="67" t="str" cm="1">
        <f t="array" ref="K72">IF(ROWS($C$12:F72)&lt;=$E$9,INDEX(monetisedvalue,_xlfn.AGGREGATE(15,3,(lookup=$E$8)/(lookup=$E$8)*ROW(lookup)-ROW(Library!$C$8),ROWS($C$12:F72)),MATCH(K$11,lookupnames,0)),"")</f>
        <v/>
      </c>
      <c r="L72" s="67" t="str" cm="1">
        <f t="array" ref="L72">IF(ROWS($C$12:G72)&lt;=$E$9,INDEX(monetisedvalue,_xlfn.AGGREGATE(15,3,(lookup=$E$8)/(lookup=$E$8)*ROW(lookup)-ROW(Library!$C$8),ROWS($C$12:G72)),MATCH(L$11,lookupnames,0)),"")</f>
        <v/>
      </c>
    </row>
    <row r="73" spans="1:12" ht="45.65" customHeight="1">
      <c r="A73" s="10"/>
      <c r="B73" s="10"/>
      <c r="C73" s="10"/>
      <c r="D73" s="224" t="str">
        <f t="shared" si="4"/>
        <v/>
      </c>
      <c r="E73" s="231" t="str">
        <f t="shared" si="5"/>
        <v/>
      </c>
      <c r="F73" s="49" t="str">
        <f t="shared" si="6"/>
        <v/>
      </c>
      <c r="G73" s="49" t="str">
        <f t="shared" si="7"/>
        <v/>
      </c>
      <c r="H73" s="50" t="str" cm="1">
        <f t="array" ref="H73">IF(ROWS($C$12:C73)&lt;=$E$9,INDEX(monetisedvalue,_xlfn.AGGREGATE(15,3,(lookup=$E$8)/(lookup=$E$8)*ROW(lookup)-ROW(Library!$C$8),ROWS($C$12:C73)),MATCH(H$11,lookupnames,0)),"")</f>
        <v/>
      </c>
      <c r="I73" s="50" t="str" cm="1">
        <f t="array" ref="I73">IF(ROWS($C$12:D73)&lt;=$E$9,INDEX(monetisedvalue,_xlfn.AGGREGATE(15,3,(lookup=$E$8)/(lookup=$E$8)*ROW(lookup)-ROW(Library!$C$8),ROWS($C$12:D73)),MATCH(I$11,lookupnames,0)),"")</f>
        <v/>
      </c>
      <c r="J73" s="69" t="str" cm="1">
        <f t="array" ref="J73">IF(ROWS($C$12:E73)&lt;=$E$9,INDEX(monetisedvalue,_xlfn.AGGREGATE(15,3,(lookup=$E$8)/(lookup=$E$8)*ROW(lookup)-ROW(Library!$C$8),ROWS($C$12:E73)),MATCH(J$11,lookupnames,0)),"")</f>
        <v/>
      </c>
      <c r="K73" s="67" t="str" cm="1">
        <f t="array" ref="K73">IF(ROWS($C$12:F73)&lt;=$E$9,INDEX(monetisedvalue,_xlfn.AGGREGATE(15,3,(lookup=$E$8)/(lookup=$E$8)*ROW(lookup)-ROW(Library!$C$8),ROWS($C$12:F73)),MATCH(K$11,lookupnames,0)),"")</f>
        <v/>
      </c>
      <c r="L73" s="67" t="str" cm="1">
        <f t="array" ref="L73">IF(ROWS($C$12:G73)&lt;=$E$9,INDEX(monetisedvalue,_xlfn.AGGREGATE(15,3,(lookup=$E$8)/(lookup=$E$8)*ROW(lookup)-ROW(Library!$C$8),ROWS($C$12:G73)),MATCH(L$11,lookupnames,0)),"")</f>
        <v/>
      </c>
    </row>
    <row r="74" spans="1:12" ht="45.65" customHeight="1">
      <c r="A74" s="10"/>
      <c r="B74" s="10"/>
      <c r="C74" s="10"/>
      <c r="D74" s="224" t="str">
        <f t="shared" si="4"/>
        <v/>
      </c>
      <c r="E74" s="231" t="str">
        <f t="shared" si="5"/>
        <v/>
      </c>
      <c r="F74" s="49" t="str">
        <f t="shared" si="6"/>
        <v/>
      </c>
      <c r="G74" s="49" t="str">
        <f t="shared" si="7"/>
        <v/>
      </c>
      <c r="H74" s="50" t="str" cm="1">
        <f t="array" ref="H74">IF(ROWS($C$12:C74)&lt;=$E$9,INDEX(monetisedvalue,_xlfn.AGGREGATE(15,3,(lookup=$E$8)/(lookup=$E$8)*ROW(lookup)-ROW(Library!$C$8),ROWS($C$12:C74)),MATCH(H$11,lookupnames,0)),"")</f>
        <v/>
      </c>
      <c r="I74" s="50" t="str" cm="1">
        <f t="array" ref="I74">IF(ROWS($C$12:D74)&lt;=$E$9,INDEX(monetisedvalue,_xlfn.AGGREGATE(15,3,(lookup=$E$8)/(lookup=$E$8)*ROW(lookup)-ROW(Library!$C$8),ROWS($C$12:D74)),MATCH(I$11,lookupnames,0)),"")</f>
        <v/>
      </c>
      <c r="J74" s="69" t="str" cm="1">
        <f t="array" ref="J74">IF(ROWS($C$12:E74)&lt;=$E$9,INDEX(monetisedvalue,_xlfn.AGGREGATE(15,3,(lookup=$E$8)/(lookup=$E$8)*ROW(lookup)-ROW(Library!$C$8),ROWS($C$12:E74)),MATCH(J$11,lookupnames,0)),"")</f>
        <v/>
      </c>
      <c r="K74" s="67" t="str" cm="1">
        <f t="array" ref="K74">IF(ROWS($C$12:F74)&lt;=$E$9,INDEX(monetisedvalue,_xlfn.AGGREGATE(15,3,(lookup=$E$8)/(lookup=$E$8)*ROW(lookup)-ROW(Library!$C$8),ROWS($C$12:F74)),MATCH(K$11,lookupnames,0)),"")</f>
        <v/>
      </c>
      <c r="L74" s="67" t="str" cm="1">
        <f t="array" ref="L74">IF(ROWS($C$12:G74)&lt;=$E$9,INDEX(monetisedvalue,_xlfn.AGGREGATE(15,3,(lookup=$E$8)/(lookup=$E$8)*ROW(lookup)-ROW(Library!$C$8),ROWS($C$12:G74)),MATCH(L$11,lookupnames,0)),"")</f>
        <v/>
      </c>
    </row>
    <row r="75" spans="1:12" ht="45.65" customHeight="1">
      <c r="A75" s="10"/>
      <c r="B75" s="10"/>
      <c r="C75" s="10"/>
      <c r="D75" s="224" t="str">
        <f t="shared" si="4"/>
        <v/>
      </c>
      <c r="E75" s="231" t="str">
        <f t="shared" si="5"/>
        <v/>
      </c>
      <c r="F75" s="49" t="str">
        <f t="shared" si="6"/>
        <v/>
      </c>
      <c r="G75" s="49" t="str">
        <f t="shared" si="7"/>
        <v/>
      </c>
      <c r="H75" s="50" t="str" cm="1">
        <f t="array" ref="H75">IF(ROWS($C$12:C75)&lt;=$E$9,INDEX(monetisedvalue,_xlfn.AGGREGATE(15,3,(lookup=$E$8)/(lookup=$E$8)*ROW(lookup)-ROW(Library!$C$8),ROWS($C$12:C75)),MATCH(H$11,lookupnames,0)),"")</f>
        <v/>
      </c>
      <c r="I75" s="50" t="str" cm="1">
        <f t="array" ref="I75">IF(ROWS($C$12:D75)&lt;=$E$9,INDEX(monetisedvalue,_xlfn.AGGREGATE(15,3,(lookup=$E$8)/(lookup=$E$8)*ROW(lookup)-ROW(Library!$C$8),ROWS($C$12:D75)),MATCH(I$11,lookupnames,0)),"")</f>
        <v/>
      </c>
      <c r="J75" s="69" t="str" cm="1">
        <f t="array" ref="J75">IF(ROWS($C$12:E75)&lt;=$E$9,INDEX(monetisedvalue,_xlfn.AGGREGATE(15,3,(lookup=$E$8)/(lookup=$E$8)*ROW(lookup)-ROW(Library!$C$8),ROWS($C$12:E75)),MATCH(J$11,lookupnames,0)),"")</f>
        <v/>
      </c>
      <c r="K75" s="67" t="str" cm="1">
        <f t="array" ref="K75">IF(ROWS($C$12:F75)&lt;=$E$9,INDEX(monetisedvalue,_xlfn.AGGREGATE(15,3,(lookup=$E$8)/(lookup=$E$8)*ROW(lookup)-ROW(Library!$C$8),ROWS($C$12:F75)),MATCH(K$11,lookupnames,0)),"")</f>
        <v/>
      </c>
      <c r="L75" s="67" t="str" cm="1">
        <f t="array" ref="L75">IF(ROWS($C$12:G75)&lt;=$E$9,INDEX(monetisedvalue,_xlfn.AGGREGATE(15,3,(lookup=$E$8)/(lookup=$E$8)*ROW(lookup)-ROW(Library!$C$8),ROWS($C$12:G75)),MATCH(L$11,lookupnames,0)),"")</f>
        <v/>
      </c>
    </row>
    <row r="76" spans="1:12" ht="45.65" customHeight="1">
      <c r="A76" s="10"/>
      <c r="B76" s="10"/>
      <c r="C76" s="10"/>
      <c r="D76" s="224" t="str">
        <f t="shared" si="4"/>
        <v/>
      </c>
      <c r="E76" s="231" t="str">
        <f t="shared" si="5"/>
        <v/>
      </c>
      <c r="F76" s="49" t="str">
        <f t="shared" si="6"/>
        <v/>
      </c>
      <c r="G76" s="49" t="str">
        <f t="shared" si="7"/>
        <v/>
      </c>
      <c r="H76" s="50" t="str" cm="1">
        <f t="array" ref="H76">IF(ROWS($C$12:C76)&lt;=$E$9,INDEX(monetisedvalue,_xlfn.AGGREGATE(15,3,(lookup=$E$8)/(lookup=$E$8)*ROW(lookup)-ROW(Library!$C$8),ROWS($C$12:C76)),MATCH(H$11,lookupnames,0)),"")</f>
        <v/>
      </c>
      <c r="I76" s="50" t="str" cm="1">
        <f t="array" ref="I76">IF(ROWS($C$12:D76)&lt;=$E$9,INDEX(monetisedvalue,_xlfn.AGGREGATE(15,3,(lookup=$E$8)/(lookup=$E$8)*ROW(lookup)-ROW(Library!$C$8),ROWS($C$12:D76)),MATCH(I$11,lookupnames,0)),"")</f>
        <v/>
      </c>
      <c r="J76" s="69" t="str" cm="1">
        <f t="array" ref="J76">IF(ROWS($C$12:E76)&lt;=$E$9,INDEX(monetisedvalue,_xlfn.AGGREGATE(15,3,(lookup=$E$8)/(lookup=$E$8)*ROW(lookup)-ROW(Library!$C$8),ROWS($C$12:E76)),MATCH(J$11,lookupnames,0)),"")</f>
        <v/>
      </c>
      <c r="K76" s="67" t="str" cm="1">
        <f t="array" ref="K76">IF(ROWS($C$12:F76)&lt;=$E$9,INDEX(monetisedvalue,_xlfn.AGGREGATE(15,3,(lookup=$E$8)/(lookup=$E$8)*ROW(lookup)-ROW(Library!$C$8),ROWS($C$12:F76)),MATCH(K$11,lookupnames,0)),"")</f>
        <v/>
      </c>
      <c r="L76" s="67" t="str" cm="1">
        <f t="array" ref="L76">IF(ROWS($C$12:G76)&lt;=$E$9,INDEX(monetisedvalue,_xlfn.AGGREGATE(15,3,(lookup=$E$8)/(lookup=$E$8)*ROW(lookup)-ROW(Library!$C$8),ROWS($C$12:G76)),MATCH(L$11,lookupnames,0)),"")</f>
        <v/>
      </c>
    </row>
    <row r="77" spans="1:12" ht="45.65" customHeight="1">
      <c r="A77" s="10"/>
      <c r="B77" s="10"/>
      <c r="C77" s="10"/>
      <c r="D77" s="224" t="str">
        <f t="shared" ref="D77:D140" si="8">IF(H77&lt;&gt;"",CBcategory,"")</f>
        <v/>
      </c>
      <c r="E77" s="231" t="str">
        <f t="shared" ref="E77:E140" si="9">IF(I77&lt;&gt;"",Costbenefit,"")</f>
        <v/>
      </c>
      <c r="F77" s="49" t="str">
        <f t="shared" ref="F77:F140" si="10">IF(J77&lt;&gt;"",State,"")</f>
        <v/>
      </c>
      <c r="G77" s="49" t="str">
        <f t="shared" ref="G77:G140" si="11">IF(K77&lt;&gt;"",Location,"")</f>
        <v/>
      </c>
      <c r="H77" s="50" t="str" cm="1">
        <f t="array" ref="H77">IF(ROWS($C$12:C77)&lt;=$E$9,INDEX(monetisedvalue,_xlfn.AGGREGATE(15,3,(lookup=$E$8)/(lookup=$E$8)*ROW(lookup)-ROW(Library!$C$8),ROWS($C$12:C77)),MATCH(H$11,lookupnames,0)),"")</f>
        <v/>
      </c>
      <c r="I77" s="50" t="str" cm="1">
        <f t="array" ref="I77">IF(ROWS($C$12:D77)&lt;=$E$9,INDEX(monetisedvalue,_xlfn.AGGREGATE(15,3,(lookup=$E$8)/(lookup=$E$8)*ROW(lookup)-ROW(Library!$C$8),ROWS($C$12:D77)),MATCH(I$11,lookupnames,0)),"")</f>
        <v/>
      </c>
      <c r="J77" s="69" t="str" cm="1">
        <f t="array" ref="J77">IF(ROWS($C$12:E77)&lt;=$E$9,INDEX(monetisedvalue,_xlfn.AGGREGATE(15,3,(lookup=$E$8)/(lookup=$E$8)*ROW(lookup)-ROW(Library!$C$8),ROWS($C$12:E77)),MATCH(J$11,lookupnames,0)),"")</f>
        <v/>
      </c>
      <c r="K77" s="67" t="str" cm="1">
        <f t="array" ref="K77">IF(ROWS($C$12:F77)&lt;=$E$9,INDEX(monetisedvalue,_xlfn.AGGREGATE(15,3,(lookup=$E$8)/(lookup=$E$8)*ROW(lookup)-ROW(Library!$C$8),ROWS($C$12:F77)),MATCH(K$11,lookupnames,0)),"")</f>
        <v/>
      </c>
      <c r="L77" s="67" t="str" cm="1">
        <f t="array" ref="L77">IF(ROWS($C$12:G77)&lt;=$E$9,INDEX(monetisedvalue,_xlfn.AGGREGATE(15,3,(lookup=$E$8)/(lookup=$E$8)*ROW(lookup)-ROW(Library!$C$8),ROWS($C$12:G77)),MATCH(L$11,lookupnames,0)),"")</f>
        <v/>
      </c>
    </row>
    <row r="78" spans="1:12" ht="45.65" customHeight="1">
      <c r="A78" s="10"/>
      <c r="B78" s="10"/>
      <c r="C78" s="10"/>
      <c r="D78" s="224" t="str">
        <f t="shared" si="8"/>
        <v/>
      </c>
      <c r="E78" s="231" t="str">
        <f t="shared" si="9"/>
        <v/>
      </c>
      <c r="F78" s="49" t="str">
        <f t="shared" si="10"/>
        <v/>
      </c>
      <c r="G78" s="49" t="str">
        <f t="shared" si="11"/>
        <v/>
      </c>
      <c r="H78" s="50" t="str" cm="1">
        <f t="array" ref="H78">IF(ROWS($C$12:C78)&lt;=$E$9,INDEX(monetisedvalue,_xlfn.AGGREGATE(15,3,(lookup=$E$8)/(lookup=$E$8)*ROW(lookup)-ROW(Library!$C$8),ROWS($C$12:C78)),MATCH(H$11,lookupnames,0)),"")</f>
        <v/>
      </c>
      <c r="I78" s="50" t="str" cm="1">
        <f t="array" ref="I78">IF(ROWS($C$12:D78)&lt;=$E$9,INDEX(monetisedvalue,_xlfn.AGGREGATE(15,3,(lookup=$E$8)/(lookup=$E$8)*ROW(lookup)-ROW(Library!$C$8),ROWS($C$12:D78)),MATCH(I$11,lookupnames,0)),"")</f>
        <v/>
      </c>
      <c r="J78" s="69" t="str" cm="1">
        <f t="array" ref="J78">IF(ROWS($C$12:E78)&lt;=$E$9,INDEX(monetisedvalue,_xlfn.AGGREGATE(15,3,(lookup=$E$8)/(lookup=$E$8)*ROW(lookup)-ROW(Library!$C$8),ROWS($C$12:E78)),MATCH(J$11,lookupnames,0)),"")</f>
        <v/>
      </c>
      <c r="K78" s="67" t="str" cm="1">
        <f t="array" ref="K78">IF(ROWS($C$12:F78)&lt;=$E$9,INDEX(monetisedvalue,_xlfn.AGGREGATE(15,3,(lookup=$E$8)/(lookup=$E$8)*ROW(lookup)-ROW(Library!$C$8),ROWS($C$12:F78)),MATCH(K$11,lookupnames,0)),"")</f>
        <v/>
      </c>
      <c r="L78" s="67" t="str" cm="1">
        <f t="array" ref="L78">IF(ROWS($C$12:G78)&lt;=$E$9,INDEX(monetisedvalue,_xlfn.AGGREGATE(15,3,(lookup=$E$8)/(lookup=$E$8)*ROW(lookup)-ROW(Library!$C$8),ROWS($C$12:G78)),MATCH(L$11,lookupnames,0)),"")</f>
        <v/>
      </c>
    </row>
    <row r="79" spans="1:12" ht="45.65" customHeight="1">
      <c r="A79" s="10"/>
      <c r="B79" s="10"/>
      <c r="C79" s="10"/>
      <c r="D79" s="224" t="str">
        <f t="shared" si="8"/>
        <v/>
      </c>
      <c r="E79" s="231" t="str">
        <f t="shared" si="9"/>
        <v/>
      </c>
      <c r="F79" s="49" t="str">
        <f t="shared" si="10"/>
        <v/>
      </c>
      <c r="G79" s="49" t="str">
        <f t="shared" si="11"/>
        <v/>
      </c>
      <c r="H79" s="50" t="str" cm="1">
        <f t="array" ref="H79">IF(ROWS($C$12:C79)&lt;=$E$9,INDEX(monetisedvalue,_xlfn.AGGREGATE(15,3,(lookup=$E$8)/(lookup=$E$8)*ROW(lookup)-ROW(Library!$C$8),ROWS($C$12:C79)),MATCH(H$11,lookupnames,0)),"")</f>
        <v/>
      </c>
      <c r="I79" s="50" t="str" cm="1">
        <f t="array" ref="I79">IF(ROWS($C$12:D79)&lt;=$E$9,INDEX(monetisedvalue,_xlfn.AGGREGATE(15,3,(lookup=$E$8)/(lookup=$E$8)*ROW(lookup)-ROW(Library!$C$8),ROWS($C$12:D79)),MATCH(I$11,lookupnames,0)),"")</f>
        <v/>
      </c>
      <c r="J79" s="69" t="str" cm="1">
        <f t="array" ref="J79">IF(ROWS($C$12:E79)&lt;=$E$9,INDEX(monetisedvalue,_xlfn.AGGREGATE(15,3,(lookup=$E$8)/(lookup=$E$8)*ROW(lookup)-ROW(Library!$C$8),ROWS($C$12:E79)),MATCH(J$11,lookupnames,0)),"")</f>
        <v/>
      </c>
      <c r="K79" s="67" t="str" cm="1">
        <f t="array" ref="K79">IF(ROWS($C$12:F79)&lt;=$E$9,INDEX(monetisedvalue,_xlfn.AGGREGATE(15,3,(lookup=$E$8)/(lookup=$E$8)*ROW(lookup)-ROW(Library!$C$8),ROWS($C$12:F79)),MATCH(K$11,lookupnames,0)),"")</f>
        <v/>
      </c>
      <c r="L79" s="67" t="str" cm="1">
        <f t="array" ref="L79">IF(ROWS($C$12:G79)&lt;=$E$9,INDEX(monetisedvalue,_xlfn.AGGREGATE(15,3,(lookup=$E$8)/(lookup=$E$8)*ROW(lookup)-ROW(Library!$C$8),ROWS($C$12:G79)),MATCH(L$11,lookupnames,0)),"")</f>
        <v/>
      </c>
    </row>
    <row r="80" spans="1:12" ht="45.65" customHeight="1">
      <c r="A80" s="10"/>
      <c r="B80" s="10"/>
      <c r="C80" s="10"/>
      <c r="D80" s="224" t="str">
        <f t="shared" si="8"/>
        <v/>
      </c>
      <c r="E80" s="231" t="str">
        <f t="shared" si="9"/>
        <v/>
      </c>
      <c r="F80" s="49" t="str">
        <f t="shared" si="10"/>
        <v/>
      </c>
      <c r="G80" s="49" t="str">
        <f t="shared" si="11"/>
        <v/>
      </c>
      <c r="H80" s="50" t="str" cm="1">
        <f t="array" ref="H80">IF(ROWS($C$12:C80)&lt;=$E$9,INDEX(monetisedvalue,_xlfn.AGGREGATE(15,3,(lookup=$E$8)/(lookup=$E$8)*ROW(lookup)-ROW(Library!$C$8),ROWS($C$12:C80)),MATCH(H$11,lookupnames,0)),"")</f>
        <v/>
      </c>
      <c r="I80" s="50" t="str" cm="1">
        <f t="array" ref="I80">IF(ROWS($C$12:D80)&lt;=$E$9,INDEX(monetisedvalue,_xlfn.AGGREGATE(15,3,(lookup=$E$8)/(lookup=$E$8)*ROW(lookup)-ROW(Library!$C$8),ROWS($C$12:D80)),MATCH(I$11,lookupnames,0)),"")</f>
        <v/>
      </c>
      <c r="J80" s="69" t="str" cm="1">
        <f t="array" ref="J80">IF(ROWS($C$12:E80)&lt;=$E$9,INDEX(monetisedvalue,_xlfn.AGGREGATE(15,3,(lookup=$E$8)/(lookup=$E$8)*ROW(lookup)-ROW(Library!$C$8),ROWS($C$12:E80)),MATCH(J$11,lookupnames,0)),"")</f>
        <v/>
      </c>
      <c r="K80" s="67" t="str" cm="1">
        <f t="array" ref="K80">IF(ROWS($C$12:F80)&lt;=$E$9,INDEX(monetisedvalue,_xlfn.AGGREGATE(15,3,(lookup=$E$8)/(lookup=$E$8)*ROW(lookup)-ROW(Library!$C$8),ROWS($C$12:F80)),MATCH(K$11,lookupnames,0)),"")</f>
        <v/>
      </c>
      <c r="L80" s="67" t="str" cm="1">
        <f t="array" ref="L80">IF(ROWS($C$12:G80)&lt;=$E$9,INDEX(monetisedvalue,_xlfn.AGGREGATE(15,3,(lookup=$E$8)/(lookup=$E$8)*ROW(lookup)-ROW(Library!$C$8),ROWS($C$12:G80)),MATCH(L$11,lookupnames,0)),"")</f>
        <v/>
      </c>
    </row>
    <row r="81" spans="1:12" ht="45.65" customHeight="1">
      <c r="A81" s="10"/>
      <c r="B81" s="10"/>
      <c r="C81" s="10"/>
      <c r="D81" s="224" t="str">
        <f t="shared" si="8"/>
        <v/>
      </c>
      <c r="E81" s="231" t="str">
        <f t="shared" si="9"/>
        <v/>
      </c>
      <c r="F81" s="49" t="str">
        <f t="shared" si="10"/>
        <v/>
      </c>
      <c r="G81" s="49" t="str">
        <f t="shared" si="11"/>
        <v/>
      </c>
      <c r="H81" s="50" t="str" cm="1">
        <f t="array" ref="H81">IF(ROWS($C$12:C81)&lt;=$E$9,INDEX(monetisedvalue,_xlfn.AGGREGATE(15,3,(lookup=$E$8)/(lookup=$E$8)*ROW(lookup)-ROW(Library!$C$8),ROWS($C$12:C81)),MATCH(H$11,lookupnames,0)),"")</f>
        <v/>
      </c>
      <c r="I81" s="50" t="str" cm="1">
        <f t="array" ref="I81">IF(ROWS($C$12:D81)&lt;=$E$9,INDEX(monetisedvalue,_xlfn.AGGREGATE(15,3,(lookup=$E$8)/(lookup=$E$8)*ROW(lookup)-ROW(Library!$C$8),ROWS($C$12:D81)),MATCH(I$11,lookupnames,0)),"")</f>
        <v/>
      </c>
      <c r="J81" s="69" t="str" cm="1">
        <f t="array" ref="J81">IF(ROWS($C$12:E81)&lt;=$E$9,INDEX(monetisedvalue,_xlfn.AGGREGATE(15,3,(lookup=$E$8)/(lookup=$E$8)*ROW(lookup)-ROW(Library!$C$8),ROWS($C$12:E81)),MATCH(J$11,lookupnames,0)),"")</f>
        <v/>
      </c>
      <c r="K81" s="67" t="str" cm="1">
        <f t="array" ref="K81">IF(ROWS($C$12:F81)&lt;=$E$9,INDEX(monetisedvalue,_xlfn.AGGREGATE(15,3,(lookup=$E$8)/(lookup=$E$8)*ROW(lookup)-ROW(Library!$C$8),ROWS($C$12:F81)),MATCH(K$11,lookupnames,0)),"")</f>
        <v/>
      </c>
      <c r="L81" s="67" t="str" cm="1">
        <f t="array" ref="L81">IF(ROWS($C$12:G81)&lt;=$E$9,INDEX(monetisedvalue,_xlfn.AGGREGATE(15,3,(lookup=$E$8)/(lookup=$E$8)*ROW(lookup)-ROW(Library!$C$8),ROWS($C$12:G81)),MATCH(L$11,lookupnames,0)),"")</f>
        <v/>
      </c>
    </row>
    <row r="82" spans="1:12" ht="45.65" customHeight="1">
      <c r="A82" s="10"/>
      <c r="B82" s="10"/>
      <c r="C82" s="10"/>
      <c r="D82" s="224" t="str">
        <f t="shared" si="8"/>
        <v/>
      </c>
      <c r="E82" s="231" t="str">
        <f t="shared" si="9"/>
        <v/>
      </c>
      <c r="F82" s="49" t="str">
        <f t="shared" si="10"/>
        <v/>
      </c>
      <c r="G82" s="49" t="str">
        <f t="shared" si="11"/>
        <v/>
      </c>
      <c r="H82" s="50" t="str" cm="1">
        <f t="array" ref="H82">IF(ROWS($C$12:C82)&lt;=$E$9,INDEX(monetisedvalue,_xlfn.AGGREGATE(15,3,(lookup=$E$8)/(lookup=$E$8)*ROW(lookup)-ROW(Library!$C$8),ROWS($C$12:C82)),MATCH(H$11,lookupnames,0)),"")</f>
        <v/>
      </c>
      <c r="I82" s="50" t="str" cm="1">
        <f t="array" ref="I82">IF(ROWS($C$12:D82)&lt;=$E$9,INDEX(monetisedvalue,_xlfn.AGGREGATE(15,3,(lookup=$E$8)/(lookup=$E$8)*ROW(lookup)-ROW(Library!$C$8),ROWS($C$12:D82)),MATCH(I$11,lookupnames,0)),"")</f>
        <v/>
      </c>
      <c r="J82" s="69" t="str" cm="1">
        <f t="array" ref="J82">IF(ROWS($C$12:E82)&lt;=$E$9,INDEX(monetisedvalue,_xlfn.AGGREGATE(15,3,(lookup=$E$8)/(lookup=$E$8)*ROW(lookup)-ROW(Library!$C$8),ROWS($C$12:E82)),MATCH(J$11,lookupnames,0)),"")</f>
        <v/>
      </c>
      <c r="K82" s="67" t="str" cm="1">
        <f t="array" ref="K82">IF(ROWS($C$12:F82)&lt;=$E$9,INDEX(monetisedvalue,_xlfn.AGGREGATE(15,3,(lookup=$E$8)/(lookup=$E$8)*ROW(lookup)-ROW(Library!$C$8),ROWS($C$12:F82)),MATCH(K$11,lookupnames,0)),"")</f>
        <v/>
      </c>
      <c r="L82" s="67" t="str" cm="1">
        <f t="array" ref="L82">IF(ROWS($C$12:G82)&lt;=$E$9,INDEX(monetisedvalue,_xlfn.AGGREGATE(15,3,(lookup=$E$8)/(lookup=$E$8)*ROW(lookup)-ROW(Library!$C$8),ROWS($C$12:G82)),MATCH(L$11,lookupnames,0)),"")</f>
        <v/>
      </c>
    </row>
    <row r="83" spans="1:12" ht="45.65" customHeight="1">
      <c r="A83" s="10"/>
      <c r="B83" s="10"/>
      <c r="C83" s="10"/>
      <c r="D83" s="224" t="str">
        <f t="shared" si="8"/>
        <v/>
      </c>
      <c r="E83" s="231" t="str">
        <f t="shared" si="9"/>
        <v/>
      </c>
      <c r="F83" s="49" t="str">
        <f t="shared" si="10"/>
        <v/>
      </c>
      <c r="G83" s="49" t="str">
        <f t="shared" si="11"/>
        <v/>
      </c>
      <c r="H83" s="50" t="str" cm="1">
        <f t="array" ref="H83">IF(ROWS($C$12:C83)&lt;=$E$9,INDEX(monetisedvalue,_xlfn.AGGREGATE(15,3,(lookup=$E$8)/(lookup=$E$8)*ROW(lookup)-ROW(Library!$C$8),ROWS($C$12:C83)),MATCH(H$11,lookupnames,0)),"")</f>
        <v/>
      </c>
      <c r="I83" s="50" t="str" cm="1">
        <f t="array" ref="I83">IF(ROWS($C$12:D83)&lt;=$E$9,INDEX(monetisedvalue,_xlfn.AGGREGATE(15,3,(lookup=$E$8)/(lookup=$E$8)*ROW(lookup)-ROW(Library!$C$8),ROWS($C$12:D83)),MATCH(I$11,lookupnames,0)),"")</f>
        <v/>
      </c>
      <c r="J83" s="69" t="str" cm="1">
        <f t="array" ref="J83">IF(ROWS($C$12:E83)&lt;=$E$9,INDEX(monetisedvalue,_xlfn.AGGREGATE(15,3,(lookup=$E$8)/(lookup=$E$8)*ROW(lookup)-ROW(Library!$C$8),ROWS($C$12:E83)),MATCH(J$11,lookupnames,0)),"")</f>
        <v/>
      </c>
      <c r="K83" s="67" t="str" cm="1">
        <f t="array" ref="K83">IF(ROWS($C$12:F83)&lt;=$E$9,INDEX(monetisedvalue,_xlfn.AGGREGATE(15,3,(lookup=$E$8)/(lookup=$E$8)*ROW(lookup)-ROW(Library!$C$8),ROWS($C$12:F83)),MATCH(K$11,lookupnames,0)),"")</f>
        <v/>
      </c>
      <c r="L83" s="67" t="str" cm="1">
        <f t="array" ref="L83">IF(ROWS($C$12:G83)&lt;=$E$9,INDEX(monetisedvalue,_xlfn.AGGREGATE(15,3,(lookup=$E$8)/(lookup=$E$8)*ROW(lookup)-ROW(Library!$C$8),ROWS($C$12:G83)),MATCH(L$11,lookupnames,0)),"")</f>
        <v/>
      </c>
    </row>
    <row r="84" spans="1:12" ht="45.65" customHeight="1">
      <c r="A84" s="10"/>
      <c r="B84" s="10"/>
      <c r="C84" s="10"/>
      <c r="D84" s="224" t="str">
        <f t="shared" si="8"/>
        <v/>
      </c>
      <c r="E84" s="231" t="str">
        <f t="shared" si="9"/>
        <v/>
      </c>
      <c r="F84" s="49" t="str">
        <f t="shared" si="10"/>
        <v/>
      </c>
      <c r="G84" s="49" t="str">
        <f t="shared" si="11"/>
        <v/>
      </c>
      <c r="H84" s="50" t="str" cm="1">
        <f t="array" ref="H84">IF(ROWS($C$12:C84)&lt;=$E$9,INDEX(monetisedvalue,_xlfn.AGGREGATE(15,3,(lookup=$E$8)/(lookup=$E$8)*ROW(lookup)-ROW(Library!$C$8),ROWS($C$12:C84)),MATCH(H$11,lookupnames,0)),"")</f>
        <v/>
      </c>
      <c r="I84" s="50" t="str" cm="1">
        <f t="array" ref="I84">IF(ROWS($C$12:D84)&lt;=$E$9,INDEX(monetisedvalue,_xlfn.AGGREGATE(15,3,(lookup=$E$8)/(lookup=$E$8)*ROW(lookup)-ROW(Library!$C$8),ROWS($C$12:D84)),MATCH(I$11,lookupnames,0)),"")</f>
        <v/>
      </c>
      <c r="J84" s="69" t="str" cm="1">
        <f t="array" ref="J84">IF(ROWS($C$12:E84)&lt;=$E$9,INDEX(monetisedvalue,_xlfn.AGGREGATE(15,3,(lookup=$E$8)/(lookup=$E$8)*ROW(lookup)-ROW(Library!$C$8),ROWS($C$12:E84)),MATCH(J$11,lookupnames,0)),"")</f>
        <v/>
      </c>
      <c r="K84" s="67" t="str" cm="1">
        <f t="array" ref="K84">IF(ROWS($C$12:F84)&lt;=$E$9,INDEX(monetisedvalue,_xlfn.AGGREGATE(15,3,(lookup=$E$8)/(lookup=$E$8)*ROW(lookup)-ROW(Library!$C$8),ROWS($C$12:F84)),MATCH(K$11,lookupnames,0)),"")</f>
        <v/>
      </c>
      <c r="L84" s="67" t="str" cm="1">
        <f t="array" ref="L84">IF(ROWS($C$12:G84)&lt;=$E$9,INDEX(monetisedvalue,_xlfn.AGGREGATE(15,3,(lookup=$E$8)/(lookup=$E$8)*ROW(lookup)-ROW(Library!$C$8),ROWS($C$12:G84)),MATCH(L$11,lookupnames,0)),"")</f>
        <v/>
      </c>
    </row>
    <row r="85" spans="1:12" ht="45.65" customHeight="1">
      <c r="A85" s="10"/>
      <c r="B85" s="10"/>
      <c r="C85" s="10"/>
      <c r="D85" s="224" t="str">
        <f t="shared" si="8"/>
        <v/>
      </c>
      <c r="E85" s="231" t="str">
        <f t="shared" si="9"/>
        <v/>
      </c>
      <c r="F85" s="49" t="str">
        <f t="shared" si="10"/>
        <v/>
      </c>
      <c r="G85" s="49" t="str">
        <f t="shared" si="11"/>
        <v/>
      </c>
      <c r="H85" s="50" t="str" cm="1">
        <f t="array" ref="H85">IF(ROWS($C$12:C85)&lt;=$E$9,INDEX(monetisedvalue,_xlfn.AGGREGATE(15,3,(lookup=$E$8)/(lookup=$E$8)*ROW(lookup)-ROW(Library!$C$8),ROWS($C$12:C85)),MATCH(H$11,lookupnames,0)),"")</f>
        <v/>
      </c>
      <c r="I85" s="50" t="str" cm="1">
        <f t="array" ref="I85">IF(ROWS($C$12:D85)&lt;=$E$9,INDEX(monetisedvalue,_xlfn.AGGREGATE(15,3,(lookup=$E$8)/(lookup=$E$8)*ROW(lookup)-ROW(Library!$C$8),ROWS($C$12:D85)),MATCH(I$11,lookupnames,0)),"")</f>
        <v/>
      </c>
      <c r="J85" s="69" t="str" cm="1">
        <f t="array" ref="J85">IF(ROWS($C$12:E85)&lt;=$E$9,INDEX(monetisedvalue,_xlfn.AGGREGATE(15,3,(lookup=$E$8)/(lookup=$E$8)*ROW(lookup)-ROW(Library!$C$8),ROWS($C$12:E85)),MATCH(J$11,lookupnames,0)),"")</f>
        <v/>
      </c>
      <c r="K85" s="67" t="str" cm="1">
        <f t="array" ref="K85">IF(ROWS($C$12:F85)&lt;=$E$9,INDEX(monetisedvalue,_xlfn.AGGREGATE(15,3,(lookup=$E$8)/(lookup=$E$8)*ROW(lookup)-ROW(Library!$C$8),ROWS($C$12:F85)),MATCH(K$11,lookupnames,0)),"")</f>
        <v/>
      </c>
      <c r="L85" s="67" t="str" cm="1">
        <f t="array" ref="L85">IF(ROWS($C$12:G85)&lt;=$E$9,INDEX(monetisedvalue,_xlfn.AGGREGATE(15,3,(lookup=$E$8)/(lookup=$E$8)*ROW(lookup)-ROW(Library!$C$8),ROWS($C$12:G85)),MATCH(L$11,lookupnames,0)),"")</f>
        <v/>
      </c>
    </row>
    <row r="86" spans="1:12" ht="45.65" customHeight="1">
      <c r="A86" s="10"/>
      <c r="B86" s="10"/>
      <c r="C86" s="10"/>
      <c r="D86" s="224" t="str">
        <f t="shared" si="8"/>
        <v/>
      </c>
      <c r="E86" s="231" t="str">
        <f t="shared" si="9"/>
        <v/>
      </c>
      <c r="F86" s="49" t="str">
        <f t="shared" si="10"/>
        <v/>
      </c>
      <c r="G86" s="49" t="str">
        <f t="shared" si="11"/>
        <v/>
      </c>
      <c r="H86" s="50" t="str" cm="1">
        <f t="array" ref="H86">IF(ROWS($C$12:C86)&lt;=$E$9,INDEX(monetisedvalue,_xlfn.AGGREGATE(15,3,(lookup=$E$8)/(lookup=$E$8)*ROW(lookup)-ROW(Library!$C$8),ROWS($C$12:C86)),MATCH(H$11,lookupnames,0)),"")</f>
        <v/>
      </c>
      <c r="I86" s="50" t="str" cm="1">
        <f t="array" ref="I86">IF(ROWS($C$12:D86)&lt;=$E$9,INDEX(monetisedvalue,_xlfn.AGGREGATE(15,3,(lookup=$E$8)/(lookup=$E$8)*ROW(lookup)-ROW(Library!$C$8),ROWS($C$12:D86)),MATCH(I$11,lookupnames,0)),"")</f>
        <v/>
      </c>
      <c r="J86" s="69" t="str" cm="1">
        <f t="array" ref="J86">IF(ROWS($C$12:E86)&lt;=$E$9,INDEX(monetisedvalue,_xlfn.AGGREGATE(15,3,(lookup=$E$8)/(lookup=$E$8)*ROW(lookup)-ROW(Library!$C$8),ROWS($C$12:E86)),MATCH(J$11,lookupnames,0)),"")</f>
        <v/>
      </c>
      <c r="K86" s="67" t="str" cm="1">
        <f t="array" ref="K86">IF(ROWS($C$12:F86)&lt;=$E$9,INDEX(monetisedvalue,_xlfn.AGGREGATE(15,3,(lookup=$E$8)/(lookup=$E$8)*ROW(lookup)-ROW(Library!$C$8),ROWS($C$12:F86)),MATCH(K$11,lookupnames,0)),"")</f>
        <v/>
      </c>
      <c r="L86" s="67" t="str" cm="1">
        <f t="array" ref="L86">IF(ROWS($C$12:G86)&lt;=$E$9,INDEX(monetisedvalue,_xlfn.AGGREGATE(15,3,(lookup=$E$8)/(lookup=$E$8)*ROW(lookup)-ROW(Library!$C$8),ROWS($C$12:G86)),MATCH(L$11,lookupnames,0)),"")</f>
        <v/>
      </c>
    </row>
    <row r="87" spans="1:12" ht="45.65" customHeight="1">
      <c r="A87" s="10"/>
      <c r="B87" s="10"/>
      <c r="C87" s="10"/>
      <c r="D87" s="224" t="str">
        <f t="shared" si="8"/>
        <v/>
      </c>
      <c r="E87" s="231" t="str">
        <f t="shared" si="9"/>
        <v/>
      </c>
      <c r="F87" s="49" t="str">
        <f t="shared" si="10"/>
        <v/>
      </c>
      <c r="G87" s="49" t="str">
        <f t="shared" si="11"/>
        <v/>
      </c>
      <c r="H87" s="50" t="str" cm="1">
        <f t="array" ref="H87">IF(ROWS($C$12:C87)&lt;=$E$9,INDEX(monetisedvalue,_xlfn.AGGREGATE(15,3,(lookup=$E$8)/(lookup=$E$8)*ROW(lookup)-ROW(Library!$C$8),ROWS($C$12:C87)),MATCH(H$11,lookupnames,0)),"")</f>
        <v/>
      </c>
      <c r="I87" s="50" t="str" cm="1">
        <f t="array" ref="I87">IF(ROWS($C$12:D87)&lt;=$E$9,INDEX(monetisedvalue,_xlfn.AGGREGATE(15,3,(lookup=$E$8)/(lookup=$E$8)*ROW(lookup)-ROW(Library!$C$8),ROWS($C$12:D87)),MATCH(I$11,lookupnames,0)),"")</f>
        <v/>
      </c>
      <c r="J87" s="69" t="str" cm="1">
        <f t="array" ref="J87">IF(ROWS($C$12:E87)&lt;=$E$9,INDEX(monetisedvalue,_xlfn.AGGREGATE(15,3,(lookup=$E$8)/(lookup=$E$8)*ROW(lookup)-ROW(Library!$C$8),ROWS($C$12:E87)),MATCH(J$11,lookupnames,0)),"")</f>
        <v/>
      </c>
      <c r="K87" s="67" t="str" cm="1">
        <f t="array" ref="K87">IF(ROWS($C$12:F87)&lt;=$E$9,INDEX(monetisedvalue,_xlfn.AGGREGATE(15,3,(lookup=$E$8)/(lookup=$E$8)*ROW(lookup)-ROW(Library!$C$8),ROWS($C$12:F87)),MATCH(K$11,lookupnames,0)),"")</f>
        <v/>
      </c>
      <c r="L87" s="67" t="str" cm="1">
        <f t="array" ref="L87">IF(ROWS($C$12:G87)&lt;=$E$9,INDEX(monetisedvalue,_xlfn.AGGREGATE(15,3,(lookup=$E$8)/(lookup=$E$8)*ROW(lookup)-ROW(Library!$C$8),ROWS($C$12:G87)),MATCH(L$11,lookupnames,0)),"")</f>
        <v/>
      </c>
    </row>
    <row r="88" spans="1:12" ht="45.65" customHeight="1">
      <c r="A88" s="10"/>
      <c r="B88" s="10"/>
      <c r="C88" s="10"/>
      <c r="D88" s="224" t="str">
        <f t="shared" si="8"/>
        <v/>
      </c>
      <c r="E88" s="231" t="str">
        <f t="shared" si="9"/>
        <v/>
      </c>
      <c r="F88" s="49" t="str">
        <f t="shared" si="10"/>
        <v/>
      </c>
      <c r="G88" s="49" t="str">
        <f t="shared" si="11"/>
        <v/>
      </c>
      <c r="H88" s="50" t="str" cm="1">
        <f t="array" ref="H88">IF(ROWS($C$12:C88)&lt;=$E$9,INDEX(monetisedvalue,_xlfn.AGGREGATE(15,3,(lookup=$E$8)/(lookup=$E$8)*ROW(lookup)-ROW(Library!$C$8),ROWS($C$12:C88)),MATCH(H$11,lookupnames,0)),"")</f>
        <v/>
      </c>
      <c r="I88" s="50" t="str" cm="1">
        <f t="array" ref="I88">IF(ROWS($C$12:D88)&lt;=$E$9,INDEX(monetisedvalue,_xlfn.AGGREGATE(15,3,(lookup=$E$8)/(lookup=$E$8)*ROW(lookup)-ROW(Library!$C$8),ROWS($C$12:D88)),MATCH(I$11,lookupnames,0)),"")</f>
        <v/>
      </c>
      <c r="J88" s="69" t="str" cm="1">
        <f t="array" ref="J88">IF(ROWS($C$12:E88)&lt;=$E$9,INDEX(monetisedvalue,_xlfn.AGGREGATE(15,3,(lookup=$E$8)/(lookup=$E$8)*ROW(lookup)-ROW(Library!$C$8),ROWS($C$12:E88)),MATCH(J$11,lookupnames,0)),"")</f>
        <v/>
      </c>
      <c r="K88" s="67" t="str" cm="1">
        <f t="array" ref="K88">IF(ROWS($C$12:F88)&lt;=$E$9,INDEX(monetisedvalue,_xlfn.AGGREGATE(15,3,(lookup=$E$8)/(lookup=$E$8)*ROW(lookup)-ROW(Library!$C$8),ROWS($C$12:F88)),MATCH(K$11,lookupnames,0)),"")</f>
        <v/>
      </c>
      <c r="L88" s="67" t="str" cm="1">
        <f t="array" ref="L88">IF(ROWS($C$12:G88)&lt;=$E$9,INDEX(monetisedvalue,_xlfn.AGGREGATE(15,3,(lookup=$E$8)/(lookup=$E$8)*ROW(lookup)-ROW(Library!$C$8),ROWS($C$12:G88)),MATCH(L$11,lookupnames,0)),"")</f>
        <v/>
      </c>
    </row>
    <row r="89" spans="1:12" ht="45.65" customHeight="1">
      <c r="A89" s="10"/>
      <c r="B89" s="10"/>
      <c r="C89" s="10"/>
      <c r="D89" s="224" t="str">
        <f t="shared" si="8"/>
        <v/>
      </c>
      <c r="E89" s="231" t="str">
        <f t="shared" si="9"/>
        <v/>
      </c>
      <c r="F89" s="49" t="str">
        <f t="shared" si="10"/>
        <v/>
      </c>
      <c r="G89" s="49" t="str">
        <f t="shared" si="11"/>
        <v/>
      </c>
      <c r="H89" s="50" t="str" cm="1">
        <f t="array" ref="H89">IF(ROWS($C$12:C89)&lt;=$E$9,INDEX(monetisedvalue,_xlfn.AGGREGATE(15,3,(lookup=$E$8)/(lookup=$E$8)*ROW(lookup)-ROW(Library!$C$8),ROWS($C$12:C89)),MATCH(H$11,lookupnames,0)),"")</f>
        <v/>
      </c>
      <c r="I89" s="50" t="str" cm="1">
        <f t="array" ref="I89">IF(ROWS($C$12:D89)&lt;=$E$9,INDEX(monetisedvalue,_xlfn.AGGREGATE(15,3,(lookup=$E$8)/(lookup=$E$8)*ROW(lookup)-ROW(Library!$C$8),ROWS($C$12:D89)),MATCH(I$11,lookupnames,0)),"")</f>
        <v/>
      </c>
      <c r="J89" s="69" t="str" cm="1">
        <f t="array" ref="J89">IF(ROWS($C$12:E89)&lt;=$E$9,INDEX(monetisedvalue,_xlfn.AGGREGATE(15,3,(lookup=$E$8)/(lookup=$E$8)*ROW(lookup)-ROW(Library!$C$8),ROWS($C$12:E89)),MATCH(J$11,lookupnames,0)),"")</f>
        <v/>
      </c>
      <c r="K89" s="67" t="str" cm="1">
        <f t="array" ref="K89">IF(ROWS($C$12:F89)&lt;=$E$9,INDEX(monetisedvalue,_xlfn.AGGREGATE(15,3,(lookup=$E$8)/(lookup=$E$8)*ROW(lookup)-ROW(Library!$C$8),ROWS($C$12:F89)),MATCH(K$11,lookupnames,0)),"")</f>
        <v/>
      </c>
      <c r="L89" s="67" t="str" cm="1">
        <f t="array" ref="L89">IF(ROWS($C$12:G89)&lt;=$E$9,INDEX(monetisedvalue,_xlfn.AGGREGATE(15,3,(lookup=$E$8)/(lookup=$E$8)*ROW(lookup)-ROW(Library!$C$8),ROWS($C$12:G89)),MATCH(L$11,lookupnames,0)),"")</f>
        <v/>
      </c>
    </row>
    <row r="90" spans="1:12" ht="45.65" customHeight="1">
      <c r="A90" s="10"/>
      <c r="B90" s="10"/>
      <c r="C90" s="10"/>
      <c r="D90" s="224" t="str">
        <f t="shared" si="8"/>
        <v/>
      </c>
      <c r="E90" s="231" t="str">
        <f t="shared" si="9"/>
        <v/>
      </c>
      <c r="F90" s="49" t="str">
        <f t="shared" si="10"/>
        <v/>
      </c>
      <c r="G90" s="49" t="str">
        <f t="shared" si="11"/>
        <v/>
      </c>
      <c r="H90" s="50" t="str" cm="1">
        <f t="array" ref="H90">IF(ROWS($C$12:C90)&lt;=$E$9,INDEX(monetisedvalue,_xlfn.AGGREGATE(15,3,(lookup=$E$8)/(lookup=$E$8)*ROW(lookup)-ROW(Library!$C$8),ROWS($C$12:C90)),MATCH(H$11,lookupnames,0)),"")</f>
        <v/>
      </c>
      <c r="I90" s="50" t="str" cm="1">
        <f t="array" ref="I90">IF(ROWS($C$12:D90)&lt;=$E$9,INDEX(monetisedvalue,_xlfn.AGGREGATE(15,3,(lookup=$E$8)/(lookup=$E$8)*ROW(lookup)-ROW(Library!$C$8),ROWS($C$12:D90)),MATCH(I$11,lookupnames,0)),"")</f>
        <v/>
      </c>
      <c r="J90" s="69" t="str" cm="1">
        <f t="array" ref="J90">IF(ROWS($C$12:E90)&lt;=$E$9,INDEX(monetisedvalue,_xlfn.AGGREGATE(15,3,(lookup=$E$8)/(lookup=$E$8)*ROW(lookup)-ROW(Library!$C$8),ROWS($C$12:E90)),MATCH(J$11,lookupnames,0)),"")</f>
        <v/>
      </c>
      <c r="K90" s="67" t="str" cm="1">
        <f t="array" ref="K90">IF(ROWS($C$12:F90)&lt;=$E$9,INDEX(monetisedvalue,_xlfn.AGGREGATE(15,3,(lookup=$E$8)/(lookup=$E$8)*ROW(lookup)-ROW(Library!$C$8),ROWS($C$12:F90)),MATCH(K$11,lookupnames,0)),"")</f>
        <v/>
      </c>
      <c r="L90" s="67" t="str" cm="1">
        <f t="array" ref="L90">IF(ROWS($C$12:G90)&lt;=$E$9,INDEX(monetisedvalue,_xlfn.AGGREGATE(15,3,(lookup=$E$8)/(lookup=$E$8)*ROW(lookup)-ROW(Library!$C$8),ROWS($C$12:G90)),MATCH(L$11,lookupnames,0)),"")</f>
        <v/>
      </c>
    </row>
    <row r="91" spans="1:12" ht="45.65" customHeight="1">
      <c r="A91" s="10"/>
      <c r="B91" s="10"/>
      <c r="C91" s="10"/>
      <c r="D91" s="224" t="str">
        <f t="shared" si="8"/>
        <v/>
      </c>
      <c r="E91" s="231" t="str">
        <f t="shared" si="9"/>
        <v/>
      </c>
      <c r="F91" s="49" t="str">
        <f t="shared" si="10"/>
        <v/>
      </c>
      <c r="G91" s="49" t="str">
        <f t="shared" si="11"/>
        <v/>
      </c>
      <c r="H91" s="50" t="str" cm="1">
        <f t="array" ref="H91">IF(ROWS($C$12:C91)&lt;=$E$9,INDEX(monetisedvalue,_xlfn.AGGREGATE(15,3,(lookup=$E$8)/(lookup=$E$8)*ROW(lookup)-ROW(Library!$C$8),ROWS($C$12:C91)),MATCH(H$11,lookupnames,0)),"")</f>
        <v/>
      </c>
      <c r="I91" s="50" t="str" cm="1">
        <f t="array" ref="I91">IF(ROWS($C$12:D91)&lt;=$E$9,INDEX(monetisedvalue,_xlfn.AGGREGATE(15,3,(lookup=$E$8)/(lookup=$E$8)*ROW(lookup)-ROW(Library!$C$8),ROWS($C$12:D91)),MATCH(I$11,lookupnames,0)),"")</f>
        <v/>
      </c>
      <c r="J91" s="69" t="str" cm="1">
        <f t="array" ref="J91">IF(ROWS($C$12:E91)&lt;=$E$9,INDEX(monetisedvalue,_xlfn.AGGREGATE(15,3,(lookup=$E$8)/(lookup=$E$8)*ROW(lookup)-ROW(Library!$C$8),ROWS($C$12:E91)),MATCH(J$11,lookupnames,0)),"")</f>
        <v/>
      </c>
      <c r="K91" s="67" t="str" cm="1">
        <f t="array" ref="K91">IF(ROWS($C$12:F91)&lt;=$E$9,INDEX(monetisedvalue,_xlfn.AGGREGATE(15,3,(lookup=$E$8)/(lookup=$E$8)*ROW(lookup)-ROW(Library!$C$8),ROWS($C$12:F91)),MATCH(K$11,lookupnames,0)),"")</f>
        <v/>
      </c>
      <c r="L91" s="67" t="str" cm="1">
        <f t="array" ref="L91">IF(ROWS($C$12:G91)&lt;=$E$9,INDEX(monetisedvalue,_xlfn.AGGREGATE(15,3,(lookup=$E$8)/(lookup=$E$8)*ROW(lookup)-ROW(Library!$C$8),ROWS($C$12:G91)),MATCH(L$11,lookupnames,0)),"")</f>
        <v/>
      </c>
    </row>
    <row r="92" spans="1:12" ht="45.65" customHeight="1">
      <c r="A92" s="10"/>
      <c r="B92" s="10"/>
      <c r="C92" s="10"/>
      <c r="D92" s="224" t="str">
        <f t="shared" si="8"/>
        <v/>
      </c>
      <c r="E92" s="231" t="str">
        <f t="shared" si="9"/>
        <v/>
      </c>
      <c r="F92" s="49" t="str">
        <f t="shared" si="10"/>
        <v/>
      </c>
      <c r="G92" s="49" t="str">
        <f t="shared" si="11"/>
        <v/>
      </c>
      <c r="H92" s="50" t="str" cm="1">
        <f t="array" ref="H92">IF(ROWS($C$12:C92)&lt;=$E$9,INDEX(monetisedvalue,_xlfn.AGGREGATE(15,3,(lookup=$E$8)/(lookup=$E$8)*ROW(lookup)-ROW(Library!$C$8),ROWS($C$12:C92)),MATCH(H$11,lookupnames,0)),"")</f>
        <v/>
      </c>
      <c r="I92" s="50" t="str" cm="1">
        <f t="array" ref="I92">IF(ROWS($C$12:D92)&lt;=$E$9,INDEX(monetisedvalue,_xlfn.AGGREGATE(15,3,(lookup=$E$8)/(lookup=$E$8)*ROW(lookup)-ROW(Library!$C$8),ROWS($C$12:D92)),MATCH(I$11,lookupnames,0)),"")</f>
        <v/>
      </c>
      <c r="J92" s="69" t="str" cm="1">
        <f t="array" ref="J92">IF(ROWS($C$12:E92)&lt;=$E$9,INDEX(monetisedvalue,_xlfn.AGGREGATE(15,3,(lookup=$E$8)/(lookup=$E$8)*ROW(lookup)-ROW(Library!$C$8),ROWS($C$12:E92)),MATCH(J$11,lookupnames,0)),"")</f>
        <v/>
      </c>
      <c r="K92" s="67" t="str" cm="1">
        <f t="array" ref="K92">IF(ROWS($C$12:F92)&lt;=$E$9,INDEX(monetisedvalue,_xlfn.AGGREGATE(15,3,(lookup=$E$8)/(lookup=$E$8)*ROW(lookup)-ROW(Library!$C$8),ROWS($C$12:F92)),MATCH(K$11,lookupnames,0)),"")</f>
        <v/>
      </c>
      <c r="L92" s="67" t="str" cm="1">
        <f t="array" ref="L92">IF(ROWS($C$12:G92)&lt;=$E$9,INDEX(monetisedvalue,_xlfn.AGGREGATE(15,3,(lookup=$E$8)/(lookup=$E$8)*ROW(lookup)-ROW(Library!$C$8),ROWS($C$12:G92)),MATCH(L$11,lookupnames,0)),"")</f>
        <v/>
      </c>
    </row>
    <row r="93" spans="1:12" ht="45.65" customHeight="1">
      <c r="A93" s="10"/>
      <c r="B93" s="10"/>
      <c r="C93" s="10"/>
      <c r="D93" s="224" t="str">
        <f t="shared" si="8"/>
        <v/>
      </c>
      <c r="E93" s="231" t="str">
        <f t="shared" si="9"/>
        <v/>
      </c>
      <c r="F93" s="49" t="str">
        <f t="shared" si="10"/>
        <v/>
      </c>
      <c r="G93" s="49" t="str">
        <f t="shared" si="11"/>
        <v/>
      </c>
      <c r="H93" s="50" t="str" cm="1">
        <f t="array" ref="H93">IF(ROWS($C$12:C93)&lt;=$E$9,INDEX(monetisedvalue,_xlfn.AGGREGATE(15,3,(lookup=$E$8)/(lookup=$E$8)*ROW(lookup)-ROW(Library!$C$8),ROWS($C$12:C93)),MATCH(H$11,lookupnames,0)),"")</f>
        <v/>
      </c>
      <c r="I93" s="50" t="str" cm="1">
        <f t="array" ref="I93">IF(ROWS($C$12:D93)&lt;=$E$9,INDEX(monetisedvalue,_xlfn.AGGREGATE(15,3,(lookup=$E$8)/(lookup=$E$8)*ROW(lookup)-ROW(Library!$C$8),ROWS($C$12:D93)),MATCH(I$11,lookupnames,0)),"")</f>
        <v/>
      </c>
      <c r="J93" s="69" t="str" cm="1">
        <f t="array" ref="J93">IF(ROWS($C$12:E93)&lt;=$E$9,INDEX(monetisedvalue,_xlfn.AGGREGATE(15,3,(lookup=$E$8)/(lookup=$E$8)*ROW(lookup)-ROW(Library!$C$8),ROWS($C$12:E93)),MATCH(J$11,lookupnames,0)),"")</f>
        <v/>
      </c>
      <c r="K93" s="67" t="str" cm="1">
        <f t="array" ref="K93">IF(ROWS($C$12:F93)&lt;=$E$9,INDEX(monetisedvalue,_xlfn.AGGREGATE(15,3,(lookup=$E$8)/(lookup=$E$8)*ROW(lookup)-ROW(Library!$C$8),ROWS($C$12:F93)),MATCH(K$11,lookupnames,0)),"")</f>
        <v/>
      </c>
      <c r="L93" s="67" t="str" cm="1">
        <f t="array" ref="L93">IF(ROWS($C$12:G93)&lt;=$E$9,INDEX(monetisedvalue,_xlfn.AGGREGATE(15,3,(lookup=$E$8)/(lookup=$E$8)*ROW(lookup)-ROW(Library!$C$8),ROWS($C$12:G93)),MATCH(L$11,lookupnames,0)),"")</f>
        <v/>
      </c>
    </row>
    <row r="94" spans="1:12" ht="45.65" customHeight="1">
      <c r="A94" s="10"/>
      <c r="B94" s="10"/>
      <c r="C94" s="10"/>
      <c r="D94" s="224" t="str">
        <f t="shared" si="8"/>
        <v/>
      </c>
      <c r="E94" s="231" t="str">
        <f t="shared" si="9"/>
        <v/>
      </c>
      <c r="F94" s="49" t="str">
        <f t="shared" si="10"/>
        <v/>
      </c>
      <c r="G94" s="49" t="str">
        <f t="shared" si="11"/>
        <v/>
      </c>
      <c r="H94" s="50" t="str" cm="1">
        <f t="array" ref="H94">IF(ROWS($C$12:C94)&lt;=$E$9,INDEX(monetisedvalue,_xlfn.AGGREGATE(15,3,(lookup=$E$8)/(lookup=$E$8)*ROW(lookup)-ROW(Library!$C$8),ROWS($C$12:C94)),MATCH(H$11,lookupnames,0)),"")</f>
        <v/>
      </c>
      <c r="I94" s="50" t="str" cm="1">
        <f t="array" ref="I94">IF(ROWS($C$12:D94)&lt;=$E$9,INDEX(monetisedvalue,_xlfn.AGGREGATE(15,3,(lookup=$E$8)/(lookup=$E$8)*ROW(lookup)-ROW(Library!$C$8),ROWS($C$12:D94)),MATCH(I$11,lookupnames,0)),"")</f>
        <v/>
      </c>
      <c r="J94" s="69" t="str" cm="1">
        <f t="array" ref="J94">IF(ROWS($C$12:E94)&lt;=$E$9,INDEX(monetisedvalue,_xlfn.AGGREGATE(15,3,(lookup=$E$8)/(lookup=$E$8)*ROW(lookup)-ROW(Library!$C$8),ROWS($C$12:E94)),MATCH(J$11,lookupnames,0)),"")</f>
        <v/>
      </c>
      <c r="K94" s="67" t="str" cm="1">
        <f t="array" ref="K94">IF(ROWS($C$12:F94)&lt;=$E$9,INDEX(monetisedvalue,_xlfn.AGGREGATE(15,3,(lookup=$E$8)/(lookup=$E$8)*ROW(lookup)-ROW(Library!$C$8),ROWS($C$12:F94)),MATCH(K$11,lookupnames,0)),"")</f>
        <v/>
      </c>
      <c r="L94" s="67" t="str" cm="1">
        <f t="array" ref="L94">IF(ROWS($C$12:G94)&lt;=$E$9,INDEX(monetisedvalue,_xlfn.AGGREGATE(15,3,(lookup=$E$8)/(lookup=$E$8)*ROW(lookup)-ROW(Library!$C$8),ROWS($C$12:G94)),MATCH(L$11,lookupnames,0)),"")</f>
        <v/>
      </c>
    </row>
    <row r="95" spans="1:12" ht="45.65" customHeight="1">
      <c r="A95" s="10"/>
      <c r="B95" s="10"/>
      <c r="C95" s="10"/>
      <c r="D95" s="224" t="str">
        <f t="shared" si="8"/>
        <v/>
      </c>
      <c r="E95" s="231" t="str">
        <f t="shared" si="9"/>
        <v/>
      </c>
      <c r="F95" s="49" t="str">
        <f t="shared" si="10"/>
        <v/>
      </c>
      <c r="G95" s="49" t="str">
        <f t="shared" si="11"/>
        <v/>
      </c>
      <c r="H95" s="50" t="str" cm="1">
        <f t="array" ref="H95">IF(ROWS($C$12:C95)&lt;=$E$9,INDEX(monetisedvalue,_xlfn.AGGREGATE(15,3,(lookup=$E$8)/(lookup=$E$8)*ROW(lookup)-ROW(Library!$C$8),ROWS($C$12:C95)),MATCH(H$11,lookupnames,0)),"")</f>
        <v/>
      </c>
      <c r="I95" s="50" t="str" cm="1">
        <f t="array" ref="I95">IF(ROWS($C$12:D95)&lt;=$E$9,INDEX(monetisedvalue,_xlfn.AGGREGATE(15,3,(lookup=$E$8)/(lookup=$E$8)*ROW(lookup)-ROW(Library!$C$8),ROWS($C$12:D95)),MATCH(I$11,lookupnames,0)),"")</f>
        <v/>
      </c>
      <c r="J95" s="69" t="str" cm="1">
        <f t="array" ref="J95">IF(ROWS($C$12:E95)&lt;=$E$9,INDEX(monetisedvalue,_xlfn.AGGREGATE(15,3,(lookup=$E$8)/(lookup=$E$8)*ROW(lookup)-ROW(Library!$C$8),ROWS($C$12:E95)),MATCH(J$11,lookupnames,0)),"")</f>
        <v/>
      </c>
      <c r="K95" s="67" t="str" cm="1">
        <f t="array" ref="K95">IF(ROWS($C$12:F95)&lt;=$E$9,INDEX(monetisedvalue,_xlfn.AGGREGATE(15,3,(lookup=$E$8)/(lookup=$E$8)*ROW(lookup)-ROW(Library!$C$8),ROWS($C$12:F95)),MATCH(K$11,lookupnames,0)),"")</f>
        <v/>
      </c>
      <c r="L95" s="67" t="str" cm="1">
        <f t="array" ref="L95">IF(ROWS($C$12:G95)&lt;=$E$9,INDEX(monetisedvalue,_xlfn.AGGREGATE(15,3,(lookup=$E$8)/(lookup=$E$8)*ROW(lookup)-ROW(Library!$C$8),ROWS($C$12:G95)),MATCH(L$11,lookupnames,0)),"")</f>
        <v/>
      </c>
    </row>
    <row r="96" spans="1:12" ht="45.65" customHeight="1">
      <c r="A96" s="10"/>
      <c r="B96" s="10"/>
      <c r="C96" s="10"/>
      <c r="D96" s="224" t="str">
        <f t="shared" si="8"/>
        <v/>
      </c>
      <c r="E96" s="231" t="str">
        <f t="shared" si="9"/>
        <v/>
      </c>
      <c r="F96" s="49" t="str">
        <f t="shared" si="10"/>
        <v/>
      </c>
      <c r="G96" s="49" t="str">
        <f t="shared" si="11"/>
        <v/>
      </c>
      <c r="H96" s="50" t="str" cm="1">
        <f t="array" ref="H96">IF(ROWS($C$12:C96)&lt;=$E$9,INDEX(monetisedvalue,_xlfn.AGGREGATE(15,3,(lookup=$E$8)/(lookup=$E$8)*ROW(lookup)-ROW(Library!$C$8),ROWS($C$12:C96)),MATCH(H$11,lookupnames,0)),"")</f>
        <v/>
      </c>
      <c r="I96" s="50" t="str" cm="1">
        <f t="array" ref="I96">IF(ROWS($C$12:D96)&lt;=$E$9,INDEX(monetisedvalue,_xlfn.AGGREGATE(15,3,(lookup=$E$8)/(lookup=$E$8)*ROW(lookup)-ROW(Library!$C$8),ROWS($C$12:D96)),MATCH(I$11,lookupnames,0)),"")</f>
        <v/>
      </c>
      <c r="J96" s="69" t="str" cm="1">
        <f t="array" ref="J96">IF(ROWS($C$12:E96)&lt;=$E$9,INDEX(monetisedvalue,_xlfn.AGGREGATE(15,3,(lookup=$E$8)/(lookup=$E$8)*ROW(lookup)-ROW(Library!$C$8),ROWS($C$12:E96)),MATCH(J$11,lookupnames,0)),"")</f>
        <v/>
      </c>
      <c r="K96" s="67" t="str" cm="1">
        <f t="array" ref="K96">IF(ROWS($C$12:F96)&lt;=$E$9,INDEX(monetisedvalue,_xlfn.AGGREGATE(15,3,(lookup=$E$8)/(lookup=$E$8)*ROW(lookup)-ROW(Library!$C$8),ROWS($C$12:F96)),MATCH(K$11,lookupnames,0)),"")</f>
        <v/>
      </c>
      <c r="L96" s="67" t="str" cm="1">
        <f t="array" ref="L96">IF(ROWS($C$12:G96)&lt;=$E$9,INDEX(monetisedvalue,_xlfn.AGGREGATE(15,3,(lookup=$E$8)/(lookup=$E$8)*ROW(lookup)-ROW(Library!$C$8),ROWS($C$12:G96)),MATCH(L$11,lookupnames,0)),"")</f>
        <v/>
      </c>
    </row>
    <row r="97" spans="1:12" ht="45.65" customHeight="1">
      <c r="A97" s="10"/>
      <c r="B97" s="10"/>
      <c r="C97" s="10"/>
      <c r="D97" s="224" t="str">
        <f t="shared" si="8"/>
        <v/>
      </c>
      <c r="E97" s="231" t="str">
        <f t="shared" si="9"/>
        <v/>
      </c>
      <c r="F97" s="49" t="str">
        <f t="shared" si="10"/>
        <v/>
      </c>
      <c r="G97" s="49" t="str">
        <f t="shared" si="11"/>
        <v/>
      </c>
      <c r="H97" s="50" t="str" cm="1">
        <f t="array" ref="H97">IF(ROWS($C$12:C97)&lt;=$E$9,INDEX(monetisedvalue,_xlfn.AGGREGATE(15,3,(lookup=$E$8)/(lookup=$E$8)*ROW(lookup)-ROW(Library!$C$8),ROWS($C$12:C97)),MATCH(H$11,lookupnames,0)),"")</f>
        <v/>
      </c>
      <c r="I97" s="50" t="str" cm="1">
        <f t="array" ref="I97">IF(ROWS($C$12:D97)&lt;=$E$9,INDEX(monetisedvalue,_xlfn.AGGREGATE(15,3,(lookup=$E$8)/(lookup=$E$8)*ROW(lookup)-ROW(Library!$C$8),ROWS($C$12:D97)),MATCH(I$11,lookupnames,0)),"")</f>
        <v/>
      </c>
      <c r="J97" s="69" t="str" cm="1">
        <f t="array" ref="J97">IF(ROWS($C$12:E97)&lt;=$E$9,INDEX(monetisedvalue,_xlfn.AGGREGATE(15,3,(lookup=$E$8)/(lookup=$E$8)*ROW(lookup)-ROW(Library!$C$8),ROWS($C$12:E97)),MATCH(J$11,lookupnames,0)),"")</f>
        <v/>
      </c>
      <c r="K97" s="67" t="str" cm="1">
        <f t="array" ref="K97">IF(ROWS($C$12:F97)&lt;=$E$9,INDEX(monetisedvalue,_xlfn.AGGREGATE(15,3,(lookup=$E$8)/(lookup=$E$8)*ROW(lookup)-ROW(Library!$C$8),ROWS($C$12:F97)),MATCH(K$11,lookupnames,0)),"")</f>
        <v/>
      </c>
      <c r="L97" s="67" t="str" cm="1">
        <f t="array" ref="L97">IF(ROWS($C$12:G97)&lt;=$E$9,INDEX(monetisedvalue,_xlfn.AGGREGATE(15,3,(lookup=$E$8)/(lookup=$E$8)*ROW(lookup)-ROW(Library!$C$8),ROWS($C$12:G97)),MATCH(L$11,lookupnames,0)),"")</f>
        <v/>
      </c>
    </row>
    <row r="98" spans="1:12" ht="45.65" customHeight="1">
      <c r="A98" s="10"/>
      <c r="B98" s="10"/>
      <c r="C98" s="10"/>
      <c r="D98" s="224" t="str">
        <f t="shared" si="8"/>
        <v/>
      </c>
      <c r="E98" s="231" t="str">
        <f t="shared" si="9"/>
        <v/>
      </c>
      <c r="F98" s="49" t="str">
        <f t="shared" si="10"/>
        <v/>
      </c>
      <c r="G98" s="49" t="str">
        <f t="shared" si="11"/>
        <v/>
      </c>
      <c r="H98" s="50" t="str" cm="1">
        <f t="array" ref="H98">IF(ROWS($C$12:C98)&lt;=$E$9,INDEX(monetisedvalue,_xlfn.AGGREGATE(15,3,(lookup=$E$8)/(lookup=$E$8)*ROW(lookup)-ROW(Library!$C$8),ROWS($C$12:C98)),MATCH(H$11,lookupnames,0)),"")</f>
        <v/>
      </c>
      <c r="I98" s="50" t="str" cm="1">
        <f t="array" ref="I98">IF(ROWS($C$12:D98)&lt;=$E$9,INDEX(monetisedvalue,_xlfn.AGGREGATE(15,3,(lookup=$E$8)/(lookup=$E$8)*ROW(lookup)-ROW(Library!$C$8),ROWS($C$12:D98)),MATCH(I$11,lookupnames,0)),"")</f>
        <v/>
      </c>
      <c r="J98" s="69" t="str" cm="1">
        <f t="array" ref="J98">IF(ROWS($C$12:E98)&lt;=$E$9,INDEX(monetisedvalue,_xlfn.AGGREGATE(15,3,(lookup=$E$8)/(lookup=$E$8)*ROW(lookup)-ROW(Library!$C$8),ROWS($C$12:E98)),MATCH(J$11,lookupnames,0)),"")</f>
        <v/>
      </c>
      <c r="K98" s="67" t="str" cm="1">
        <f t="array" ref="K98">IF(ROWS($C$12:F98)&lt;=$E$9,INDEX(monetisedvalue,_xlfn.AGGREGATE(15,3,(lookup=$E$8)/(lookup=$E$8)*ROW(lookup)-ROW(Library!$C$8),ROWS($C$12:F98)),MATCH(K$11,lookupnames,0)),"")</f>
        <v/>
      </c>
      <c r="L98" s="67" t="str" cm="1">
        <f t="array" ref="L98">IF(ROWS($C$12:G98)&lt;=$E$9,INDEX(monetisedvalue,_xlfn.AGGREGATE(15,3,(lookup=$E$8)/(lookup=$E$8)*ROW(lookup)-ROW(Library!$C$8),ROWS($C$12:G98)),MATCH(L$11,lookupnames,0)),"")</f>
        <v/>
      </c>
    </row>
    <row r="99" spans="1:12" ht="45.65" customHeight="1">
      <c r="A99" s="10"/>
      <c r="B99" s="10"/>
      <c r="C99" s="10"/>
      <c r="D99" s="224" t="str">
        <f t="shared" si="8"/>
        <v/>
      </c>
      <c r="E99" s="231" t="str">
        <f t="shared" si="9"/>
        <v/>
      </c>
      <c r="F99" s="49" t="str">
        <f t="shared" si="10"/>
        <v/>
      </c>
      <c r="G99" s="49" t="str">
        <f t="shared" si="11"/>
        <v/>
      </c>
      <c r="H99" s="50" t="str" cm="1">
        <f t="array" ref="H99">IF(ROWS($C$12:C99)&lt;=$E$9,INDEX(monetisedvalue,_xlfn.AGGREGATE(15,3,(lookup=$E$8)/(lookup=$E$8)*ROW(lookup)-ROW(Library!$C$8),ROWS($C$12:C99)),MATCH(H$11,lookupnames,0)),"")</f>
        <v/>
      </c>
      <c r="I99" s="50" t="str" cm="1">
        <f t="array" ref="I99">IF(ROWS($C$12:D99)&lt;=$E$9,INDEX(monetisedvalue,_xlfn.AGGREGATE(15,3,(lookup=$E$8)/(lookup=$E$8)*ROW(lookup)-ROW(Library!$C$8),ROWS($C$12:D99)),MATCH(I$11,lookupnames,0)),"")</f>
        <v/>
      </c>
      <c r="J99" s="69" t="str" cm="1">
        <f t="array" ref="J99">IF(ROWS($C$12:E99)&lt;=$E$9,INDEX(monetisedvalue,_xlfn.AGGREGATE(15,3,(lookup=$E$8)/(lookup=$E$8)*ROW(lookup)-ROW(Library!$C$8),ROWS($C$12:E99)),MATCH(J$11,lookupnames,0)),"")</f>
        <v/>
      </c>
      <c r="K99" s="67" t="str" cm="1">
        <f t="array" ref="K99">IF(ROWS($C$12:F99)&lt;=$E$9,INDEX(monetisedvalue,_xlfn.AGGREGATE(15,3,(lookup=$E$8)/(lookup=$E$8)*ROW(lookup)-ROW(Library!$C$8),ROWS($C$12:F99)),MATCH(K$11,lookupnames,0)),"")</f>
        <v/>
      </c>
      <c r="L99" s="67" t="str" cm="1">
        <f t="array" ref="L99">IF(ROWS($C$12:G99)&lt;=$E$9,INDEX(monetisedvalue,_xlfn.AGGREGATE(15,3,(lookup=$E$8)/(lookup=$E$8)*ROW(lookup)-ROW(Library!$C$8),ROWS($C$12:G99)),MATCH(L$11,lookupnames,0)),"")</f>
        <v/>
      </c>
    </row>
    <row r="100" spans="1:12" ht="45.65" customHeight="1">
      <c r="A100" s="10"/>
      <c r="B100" s="10"/>
      <c r="C100" s="10"/>
      <c r="D100" s="224" t="str">
        <f t="shared" si="8"/>
        <v/>
      </c>
      <c r="E100" s="231" t="str">
        <f t="shared" si="9"/>
        <v/>
      </c>
      <c r="F100" s="49" t="str">
        <f t="shared" si="10"/>
        <v/>
      </c>
      <c r="G100" s="49" t="str">
        <f t="shared" si="11"/>
        <v/>
      </c>
      <c r="H100" s="50" t="str" cm="1">
        <f t="array" ref="H100">IF(ROWS($C$12:C100)&lt;=$E$9,INDEX(monetisedvalue,_xlfn.AGGREGATE(15,3,(lookup=$E$8)/(lookup=$E$8)*ROW(lookup)-ROW(Library!$C$8),ROWS($C$12:C100)),MATCH(H$11,lookupnames,0)),"")</f>
        <v/>
      </c>
      <c r="I100" s="50" t="str" cm="1">
        <f t="array" ref="I100">IF(ROWS($C$12:D100)&lt;=$E$9,INDEX(monetisedvalue,_xlfn.AGGREGATE(15,3,(lookup=$E$8)/(lookup=$E$8)*ROW(lookup)-ROW(Library!$C$8),ROWS($C$12:D100)),MATCH(I$11,lookupnames,0)),"")</f>
        <v/>
      </c>
      <c r="J100" s="69" t="str" cm="1">
        <f t="array" ref="J100">IF(ROWS($C$12:E100)&lt;=$E$9,INDEX(monetisedvalue,_xlfn.AGGREGATE(15,3,(lookup=$E$8)/(lookup=$E$8)*ROW(lookup)-ROW(Library!$C$8),ROWS($C$12:E100)),MATCH(J$11,lookupnames,0)),"")</f>
        <v/>
      </c>
      <c r="K100" s="67" t="str" cm="1">
        <f t="array" ref="K100">IF(ROWS($C$12:F100)&lt;=$E$9,INDEX(monetisedvalue,_xlfn.AGGREGATE(15,3,(lookup=$E$8)/(lookup=$E$8)*ROW(lookup)-ROW(Library!$C$8),ROWS($C$12:F100)),MATCH(K$11,lookupnames,0)),"")</f>
        <v/>
      </c>
      <c r="L100" s="67" t="str" cm="1">
        <f t="array" ref="L100">IF(ROWS($C$12:G100)&lt;=$E$9,INDEX(monetisedvalue,_xlfn.AGGREGATE(15,3,(lookup=$E$8)/(lookup=$E$8)*ROW(lookup)-ROW(Library!$C$8),ROWS($C$12:G100)),MATCH(L$11,lookupnames,0)),"")</f>
        <v/>
      </c>
    </row>
    <row r="101" spans="1:12" ht="45.65" customHeight="1">
      <c r="A101" s="10"/>
      <c r="B101" s="10"/>
      <c r="C101" s="10"/>
      <c r="D101" s="224" t="str">
        <f t="shared" si="8"/>
        <v/>
      </c>
      <c r="E101" s="231" t="str">
        <f t="shared" si="9"/>
        <v/>
      </c>
      <c r="F101" s="49" t="str">
        <f t="shared" si="10"/>
        <v/>
      </c>
      <c r="G101" s="49" t="str">
        <f t="shared" si="11"/>
        <v/>
      </c>
      <c r="H101" s="50" t="str" cm="1">
        <f t="array" ref="H101">IF(ROWS($C$12:C101)&lt;=$E$9,INDEX(monetisedvalue,_xlfn.AGGREGATE(15,3,(lookup=$E$8)/(lookup=$E$8)*ROW(lookup)-ROW(Library!$C$8),ROWS($C$12:C101)),MATCH(H$11,lookupnames,0)),"")</f>
        <v/>
      </c>
      <c r="I101" s="50" t="str" cm="1">
        <f t="array" ref="I101">IF(ROWS($C$12:D101)&lt;=$E$9,INDEX(monetisedvalue,_xlfn.AGGREGATE(15,3,(lookup=$E$8)/(lookup=$E$8)*ROW(lookup)-ROW(Library!$C$8),ROWS($C$12:D101)),MATCH(I$11,lookupnames,0)),"")</f>
        <v/>
      </c>
      <c r="J101" s="69" t="str" cm="1">
        <f t="array" ref="J101">IF(ROWS($C$12:E101)&lt;=$E$9,INDEX(monetisedvalue,_xlfn.AGGREGATE(15,3,(lookup=$E$8)/(lookup=$E$8)*ROW(lookup)-ROW(Library!$C$8),ROWS($C$12:E101)),MATCH(J$11,lookupnames,0)),"")</f>
        <v/>
      </c>
      <c r="K101" s="67" t="str" cm="1">
        <f t="array" ref="K101">IF(ROWS($C$12:F101)&lt;=$E$9,INDEX(monetisedvalue,_xlfn.AGGREGATE(15,3,(lookup=$E$8)/(lookup=$E$8)*ROW(lookup)-ROW(Library!$C$8),ROWS($C$12:F101)),MATCH(K$11,lookupnames,0)),"")</f>
        <v/>
      </c>
      <c r="L101" s="67" t="str" cm="1">
        <f t="array" ref="L101">IF(ROWS($C$12:G101)&lt;=$E$9,INDEX(monetisedvalue,_xlfn.AGGREGATE(15,3,(lookup=$E$8)/(lookup=$E$8)*ROW(lookup)-ROW(Library!$C$8),ROWS($C$12:G101)),MATCH(L$11,lookupnames,0)),"")</f>
        <v/>
      </c>
    </row>
    <row r="102" spans="1:12" ht="45.65" customHeight="1">
      <c r="A102" s="10"/>
      <c r="B102" s="10"/>
      <c r="C102" s="10"/>
      <c r="D102" s="224" t="str">
        <f t="shared" si="8"/>
        <v/>
      </c>
      <c r="E102" s="231" t="str">
        <f t="shared" si="9"/>
        <v/>
      </c>
      <c r="F102" s="49" t="str">
        <f t="shared" si="10"/>
        <v/>
      </c>
      <c r="G102" s="49" t="str">
        <f t="shared" si="11"/>
        <v/>
      </c>
      <c r="H102" s="50" t="str" cm="1">
        <f t="array" ref="H102">IF(ROWS($C$12:C102)&lt;=$E$9,INDEX(monetisedvalue,_xlfn.AGGREGATE(15,3,(lookup=$E$8)/(lookup=$E$8)*ROW(lookup)-ROW(Library!$C$8),ROWS($C$12:C102)),MATCH(H$11,lookupnames,0)),"")</f>
        <v/>
      </c>
      <c r="I102" s="50" t="str" cm="1">
        <f t="array" ref="I102">IF(ROWS($C$12:D102)&lt;=$E$9,INDEX(monetisedvalue,_xlfn.AGGREGATE(15,3,(lookup=$E$8)/(lookup=$E$8)*ROW(lookup)-ROW(Library!$C$8),ROWS($C$12:D102)),MATCH(I$11,lookupnames,0)),"")</f>
        <v/>
      </c>
      <c r="J102" s="69" t="str" cm="1">
        <f t="array" ref="J102">IF(ROWS($C$12:E102)&lt;=$E$9,INDEX(monetisedvalue,_xlfn.AGGREGATE(15,3,(lookup=$E$8)/(lookup=$E$8)*ROW(lookup)-ROW(Library!$C$8),ROWS($C$12:E102)),MATCH(J$11,lookupnames,0)),"")</f>
        <v/>
      </c>
      <c r="K102" s="67" t="str" cm="1">
        <f t="array" ref="K102">IF(ROWS($C$12:F102)&lt;=$E$9,INDEX(monetisedvalue,_xlfn.AGGREGATE(15,3,(lookup=$E$8)/(lookup=$E$8)*ROW(lookup)-ROW(Library!$C$8),ROWS($C$12:F102)),MATCH(K$11,lookupnames,0)),"")</f>
        <v/>
      </c>
      <c r="L102" s="67" t="str" cm="1">
        <f t="array" ref="L102">IF(ROWS($C$12:G102)&lt;=$E$9,INDEX(monetisedvalue,_xlfn.AGGREGATE(15,3,(lookup=$E$8)/(lookup=$E$8)*ROW(lookup)-ROW(Library!$C$8),ROWS($C$12:G102)),MATCH(L$11,lookupnames,0)),"")</f>
        <v/>
      </c>
    </row>
    <row r="103" spans="1:12" ht="45.65" customHeight="1">
      <c r="A103" s="10"/>
      <c r="B103" s="10"/>
      <c r="C103" s="10"/>
      <c r="D103" s="224" t="str">
        <f t="shared" si="8"/>
        <v/>
      </c>
      <c r="E103" s="231" t="str">
        <f t="shared" si="9"/>
        <v/>
      </c>
      <c r="F103" s="49" t="str">
        <f t="shared" si="10"/>
        <v/>
      </c>
      <c r="G103" s="49" t="str">
        <f t="shared" si="11"/>
        <v/>
      </c>
      <c r="H103" s="50" t="str" cm="1">
        <f t="array" ref="H103">IF(ROWS($C$12:C103)&lt;=$E$9,INDEX(monetisedvalue,_xlfn.AGGREGATE(15,3,(lookup=$E$8)/(lookup=$E$8)*ROW(lookup)-ROW(Library!$C$8),ROWS($C$12:C103)),MATCH(H$11,lookupnames,0)),"")</f>
        <v/>
      </c>
      <c r="I103" s="50" t="str" cm="1">
        <f t="array" ref="I103">IF(ROWS($C$12:D103)&lt;=$E$9,INDEX(monetisedvalue,_xlfn.AGGREGATE(15,3,(lookup=$E$8)/(lookup=$E$8)*ROW(lookup)-ROW(Library!$C$8),ROWS($C$12:D103)),MATCH(I$11,lookupnames,0)),"")</f>
        <v/>
      </c>
      <c r="J103" s="69" t="str" cm="1">
        <f t="array" ref="J103">IF(ROWS($C$12:E103)&lt;=$E$9,INDEX(monetisedvalue,_xlfn.AGGREGATE(15,3,(lookup=$E$8)/(lookup=$E$8)*ROW(lookup)-ROW(Library!$C$8),ROWS($C$12:E103)),MATCH(J$11,lookupnames,0)),"")</f>
        <v/>
      </c>
      <c r="K103" s="67" t="str" cm="1">
        <f t="array" ref="K103">IF(ROWS($C$12:F103)&lt;=$E$9,INDEX(monetisedvalue,_xlfn.AGGREGATE(15,3,(lookup=$E$8)/(lookup=$E$8)*ROW(lookup)-ROW(Library!$C$8),ROWS($C$12:F103)),MATCH(K$11,lookupnames,0)),"")</f>
        <v/>
      </c>
      <c r="L103" s="67" t="str" cm="1">
        <f t="array" ref="L103">IF(ROWS($C$12:G103)&lt;=$E$9,INDEX(monetisedvalue,_xlfn.AGGREGATE(15,3,(lookup=$E$8)/(lookup=$E$8)*ROW(lookup)-ROW(Library!$C$8),ROWS($C$12:G103)),MATCH(L$11,lookupnames,0)),"")</f>
        <v/>
      </c>
    </row>
    <row r="104" spans="1:12" ht="45.65" customHeight="1">
      <c r="A104" s="10"/>
      <c r="B104" s="10"/>
      <c r="C104" s="10"/>
      <c r="D104" s="224" t="str">
        <f t="shared" si="8"/>
        <v/>
      </c>
      <c r="E104" s="231" t="str">
        <f t="shared" si="9"/>
        <v/>
      </c>
      <c r="F104" s="49" t="str">
        <f t="shared" si="10"/>
        <v/>
      </c>
      <c r="G104" s="49" t="str">
        <f t="shared" si="11"/>
        <v/>
      </c>
      <c r="H104" s="50" t="str" cm="1">
        <f t="array" ref="H104">IF(ROWS($C$12:C104)&lt;=$E$9,INDEX(monetisedvalue,_xlfn.AGGREGATE(15,3,(lookup=$E$8)/(lookup=$E$8)*ROW(lookup)-ROW(Library!$C$8),ROWS($C$12:C104)),MATCH(H$11,lookupnames,0)),"")</f>
        <v/>
      </c>
      <c r="I104" s="50" t="str" cm="1">
        <f t="array" ref="I104">IF(ROWS($C$12:D104)&lt;=$E$9,INDEX(monetisedvalue,_xlfn.AGGREGATE(15,3,(lookup=$E$8)/(lookup=$E$8)*ROW(lookup)-ROW(Library!$C$8),ROWS($C$12:D104)),MATCH(I$11,lookupnames,0)),"")</f>
        <v/>
      </c>
      <c r="J104" s="69" t="str" cm="1">
        <f t="array" ref="J104">IF(ROWS($C$12:E104)&lt;=$E$9,INDEX(monetisedvalue,_xlfn.AGGREGATE(15,3,(lookup=$E$8)/(lookup=$E$8)*ROW(lookup)-ROW(Library!$C$8),ROWS($C$12:E104)),MATCH(J$11,lookupnames,0)),"")</f>
        <v/>
      </c>
      <c r="K104" s="67" t="str" cm="1">
        <f t="array" ref="K104">IF(ROWS($C$12:F104)&lt;=$E$9,INDEX(monetisedvalue,_xlfn.AGGREGATE(15,3,(lookup=$E$8)/(lookup=$E$8)*ROW(lookup)-ROW(Library!$C$8),ROWS($C$12:F104)),MATCH(K$11,lookupnames,0)),"")</f>
        <v/>
      </c>
      <c r="L104" s="67" t="str" cm="1">
        <f t="array" ref="L104">IF(ROWS($C$12:G104)&lt;=$E$9,INDEX(monetisedvalue,_xlfn.AGGREGATE(15,3,(lookup=$E$8)/(lookup=$E$8)*ROW(lookup)-ROW(Library!$C$8),ROWS($C$12:G104)),MATCH(L$11,lookupnames,0)),"")</f>
        <v/>
      </c>
    </row>
    <row r="105" spans="1:12" ht="45.65" customHeight="1">
      <c r="A105" s="10"/>
      <c r="B105" s="10"/>
      <c r="C105" s="10"/>
      <c r="D105" s="224" t="str">
        <f t="shared" si="8"/>
        <v/>
      </c>
      <c r="E105" s="231" t="str">
        <f t="shared" si="9"/>
        <v/>
      </c>
      <c r="F105" s="49" t="str">
        <f t="shared" si="10"/>
        <v/>
      </c>
      <c r="G105" s="49" t="str">
        <f t="shared" si="11"/>
        <v/>
      </c>
      <c r="H105" s="50" t="str" cm="1">
        <f t="array" ref="H105">IF(ROWS($C$12:C105)&lt;=$E$9,INDEX(monetisedvalue,_xlfn.AGGREGATE(15,3,(lookup=$E$8)/(lookup=$E$8)*ROW(lookup)-ROW(Library!$C$8),ROWS($C$12:C105)),MATCH(H$11,lookupnames,0)),"")</f>
        <v/>
      </c>
      <c r="I105" s="50" t="str" cm="1">
        <f t="array" ref="I105">IF(ROWS($C$12:D105)&lt;=$E$9,INDEX(monetisedvalue,_xlfn.AGGREGATE(15,3,(lookup=$E$8)/(lookup=$E$8)*ROW(lookup)-ROW(Library!$C$8),ROWS($C$12:D105)),MATCH(I$11,lookupnames,0)),"")</f>
        <v/>
      </c>
      <c r="J105" s="69" t="str" cm="1">
        <f t="array" ref="J105">IF(ROWS($C$12:E105)&lt;=$E$9,INDEX(monetisedvalue,_xlfn.AGGREGATE(15,3,(lookup=$E$8)/(lookup=$E$8)*ROW(lookup)-ROW(Library!$C$8),ROWS($C$12:E105)),MATCH(J$11,lookupnames,0)),"")</f>
        <v/>
      </c>
      <c r="K105" s="67" t="str" cm="1">
        <f t="array" ref="K105">IF(ROWS($C$12:F105)&lt;=$E$9,INDEX(monetisedvalue,_xlfn.AGGREGATE(15,3,(lookup=$E$8)/(lookup=$E$8)*ROW(lookup)-ROW(Library!$C$8),ROWS($C$12:F105)),MATCH(K$11,lookupnames,0)),"")</f>
        <v/>
      </c>
      <c r="L105" s="67" t="str" cm="1">
        <f t="array" ref="L105">IF(ROWS($C$12:G105)&lt;=$E$9,INDEX(monetisedvalue,_xlfn.AGGREGATE(15,3,(lookup=$E$8)/(lookup=$E$8)*ROW(lookup)-ROW(Library!$C$8),ROWS($C$12:G105)),MATCH(L$11,lookupnames,0)),"")</f>
        <v/>
      </c>
    </row>
    <row r="106" spans="1:12" ht="45.65" customHeight="1">
      <c r="A106" s="10"/>
      <c r="B106" s="10"/>
      <c r="C106" s="10"/>
      <c r="D106" s="224" t="str">
        <f t="shared" si="8"/>
        <v/>
      </c>
      <c r="E106" s="231" t="str">
        <f t="shared" si="9"/>
        <v/>
      </c>
      <c r="F106" s="49" t="str">
        <f t="shared" si="10"/>
        <v/>
      </c>
      <c r="G106" s="49" t="str">
        <f t="shared" si="11"/>
        <v/>
      </c>
      <c r="H106" s="50" t="str" cm="1">
        <f t="array" ref="H106">IF(ROWS($C$12:C106)&lt;=$E$9,INDEX(monetisedvalue,_xlfn.AGGREGATE(15,3,(lookup=$E$8)/(lookup=$E$8)*ROW(lookup)-ROW(Library!$C$8),ROWS($C$12:C106)),MATCH(H$11,lookupnames,0)),"")</f>
        <v/>
      </c>
      <c r="I106" s="50" t="str" cm="1">
        <f t="array" ref="I106">IF(ROWS($C$12:D106)&lt;=$E$9,INDEX(monetisedvalue,_xlfn.AGGREGATE(15,3,(lookup=$E$8)/(lookup=$E$8)*ROW(lookup)-ROW(Library!$C$8),ROWS($C$12:D106)),MATCH(I$11,lookupnames,0)),"")</f>
        <v/>
      </c>
      <c r="J106" s="69" t="str" cm="1">
        <f t="array" ref="J106">IF(ROWS($C$12:E106)&lt;=$E$9,INDEX(monetisedvalue,_xlfn.AGGREGATE(15,3,(lookup=$E$8)/(lookup=$E$8)*ROW(lookup)-ROW(Library!$C$8),ROWS($C$12:E106)),MATCH(J$11,lookupnames,0)),"")</f>
        <v/>
      </c>
      <c r="K106" s="67" t="str" cm="1">
        <f t="array" ref="K106">IF(ROWS($C$12:F106)&lt;=$E$9,INDEX(monetisedvalue,_xlfn.AGGREGATE(15,3,(lookup=$E$8)/(lookup=$E$8)*ROW(lookup)-ROW(Library!$C$8),ROWS($C$12:F106)),MATCH(K$11,lookupnames,0)),"")</f>
        <v/>
      </c>
      <c r="L106" s="67" t="str" cm="1">
        <f t="array" ref="L106">IF(ROWS($C$12:G106)&lt;=$E$9,INDEX(monetisedvalue,_xlfn.AGGREGATE(15,3,(lookup=$E$8)/(lookup=$E$8)*ROW(lookup)-ROW(Library!$C$8),ROWS($C$12:G106)),MATCH(L$11,lookupnames,0)),"")</f>
        <v/>
      </c>
    </row>
    <row r="107" spans="1:12" ht="45.65" customHeight="1">
      <c r="A107" s="10"/>
      <c r="B107" s="10"/>
      <c r="C107" s="10"/>
      <c r="D107" s="224" t="str">
        <f t="shared" si="8"/>
        <v/>
      </c>
      <c r="E107" s="231" t="str">
        <f t="shared" si="9"/>
        <v/>
      </c>
      <c r="F107" s="49" t="str">
        <f t="shared" si="10"/>
        <v/>
      </c>
      <c r="G107" s="49" t="str">
        <f t="shared" si="11"/>
        <v/>
      </c>
      <c r="H107" s="50" t="str" cm="1">
        <f t="array" ref="H107">IF(ROWS($C$12:C107)&lt;=$E$9,INDEX(monetisedvalue,_xlfn.AGGREGATE(15,3,(lookup=$E$8)/(lookup=$E$8)*ROW(lookup)-ROW(Library!$C$8),ROWS($C$12:C107)),MATCH(H$11,lookupnames,0)),"")</f>
        <v/>
      </c>
      <c r="I107" s="50" t="str" cm="1">
        <f t="array" ref="I107">IF(ROWS($C$12:D107)&lt;=$E$9,INDEX(monetisedvalue,_xlfn.AGGREGATE(15,3,(lookup=$E$8)/(lookup=$E$8)*ROW(lookup)-ROW(Library!$C$8),ROWS($C$12:D107)),MATCH(I$11,lookupnames,0)),"")</f>
        <v/>
      </c>
      <c r="J107" s="69" t="str" cm="1">
        <f t="array" ref="J107">IF(ROWS($C$12:E107)&lt;=$E$9,INDEX(monetisedvalue,_xlfn.AGGREGATE(15,3,(lookup=$E$8)/(lookup=$E$8)*ROW(lookup)-ROW(Library!$C$8),ROWS($C$12:E107)),MATCH(J$11,lookupnames,0)),"")</f>
        <v/>
      </c>
      <c r="K107" s="67" t="str" cm="1">
        <f t="array" ref="K107">IF(ROWS($C$12:F107)&lt;=$E$9,INDEX(monetisedvalue,_xlfn.AGGREGATE(15,3,(lookup=$E$8)/(lookup=$E$8)*ROW(lookup)-ROW(Library!$C$8),ROWS($C$12:F107)),MATCH(K$11,lookupnames,0)),"")</f>
        <v/>
      </c>
      <c r="L107" s="67" t="str" cm="1">
        <f t="array" ref="L107">IF(ROWS($C$12:G107)&lt;=$E$9,INDEX(monetisedvalue,_xlfn.AGGREGATE(15,3,(lookup=$E$8)/(lookup=$E$8)*ROW(lookup)-ROW(Library!$C$8),ROWS($C$12:G107)),MATCH(L$11,lookupnames,0)),"")</f>
        <v/>
      </c>
    </row>
    <row r="108" spans="1:12" ht="45.65" customHeight="1">
      <c r="A108" s="10"/>
      <c r="B108" s="10"/>
      <c r="C108" s="10"/>
      <c r="D108" s="224" t="str">
        <f t="shared" si="8"/>
        <v/>
      </c>
      <c r="E108" s="231" t="str">
        <f t="shared" si="9"/>
        <v/>
      </c>
      <c r="F108" s="49" t="str">
        <f t="shared" si="10"/>
        <v/>
      </c>
      <c r="G108" s="49" t="str">
        <f t="shared" si="11"/>
        <v/>
      </c>
      <c r="H108" s="50" t="str" cm="1">
        <f t="array" ref="H108">IF(ROWS($C$12:C108)&lt;=$E$9,INDEX(monetisedvalue,_xlfn.AGGREGATE(15,3,(lookup=$E$8)/(lookup=$E$8)*ROW(lookup)-ROW(Library!$C$8),ROWS($C$12:C108)),MATCH(H$11,lookupnames,0)),"")</f>
        <v/>
      </c>
      <c r="I108" s="50" t="str" cm="1">
        <f t="array" ref="I108">IF(ROWS($C$12:D108)&lt;=$E$9,INDEX(monetisedvalue,_xlfn.AGGREGATE(15,3,(lookup=$E$8)/(lookup=$E$8)*ROW(lookup)-ROW(Library!$C$8),ROWS($C$12:D108)),MATCH(I$11,lookupnames,0)),"")</f>
        <v/>
      </c>
      <c r="J108" s="69" t="str" cm="1">
        <f t="array" ref="J108">IF(ROWS($C$12:E108)&lt;=$E$9,INDEX(monetisedvalue,_xlfn.AGGREGATE(15,3,(lookup=$E$8)/(lookup=$E$8)*ROW(lookup)-ROW(Library!$C$8),ROWS($C$12:E108)),MATCH(J$11,lookupnames,0)),"")</f>
        <v/>
      </c>
      <c r="K108" s="67" t="str" cm="1">
        <f t="array" ref="K108">IF(ROWS($C$12:F108)&lt;=$E$9,INDEX(monetisedvalue,_xlfn.AGGREGATE(15,3,(lookup=$E$8)/(lookup=$E$8)*ROW(lookup)-ROW(Library!$C$8),ROWS($C$12:F108)),MATCH(K$11,lookupnames,0)),"")</f>
        <v/>
      </c>
      <c r="L108" s="67" t="str" cm="1">
        <f t="array" ref="L108">IF(ROWS($C$12:G108)&lt;=$E$9,INDEX(monetisedvalue,_xlfn.AGGREGATE(15,3,(lookup=$E$8)/(lookup=$E$8)*ROW(lookup)-ROW(Library!$C$8),ROWS($C$12:G108)),MATCH(L$11,lookupnames,0)),"")</f>
        <v/>
      </c>
    </row>
    <row r="109" spans="1:12" ht="45.65" customHeight="1">
      <c r="A109" s="10"/>
      <c r="B109" s="10"/>
      <c r="C109" s="10"/>
      <c r="D109" s="224" t="str">
        <f t="shared" si="8"/>
        <v/>
      </c>
      <c r="E109" s="231" t="str">
        <f t="shared" si="9"/>
        <v/>
      </c>
      <c r="F109" s="49" t="str">
        <f t="shared" si="10"/>
        <v/>
      </c>
      <c r="G109" s="49" t="str">
        <f t="shared" si="11"/>
        <v/>
      </c>
      <c r="H109" s="50" t="str" cm="1">
        <f t="array" ref="H109">IF(ROWS($C$12:C109)&lt;=$E$9,INDEX(monetisedvalue,_xlfn.AGGREGATE(15,3,(lookup=$E$8)/(lookup=$E$8)*ROW(lookup)-ROW(Library!$C$8),ROWS($C$12:C109)),MATCH(H$11,lookupnames,0)),"")</f>
        <v/>
      </c>
      <c r="I109" s="50" t="str" cm="1">
        <f t="array" ref="I109">IF(ROWS($C$12:D109)&lt;=$E$9,INDEX(monetisedvalue,_xlfn.AGGREGATE(15,3,(lookup=$E$8)/(lookup=$E$8)*ROW(lookup)-ROW(Library!$C$8),ROWS($C$12:D109)),MATCH(I$11,lookupnames,0)),"")</f>
        <v/>
      </c>
      <c r="J109" s="69" t="str" cm="1">
        <f t="array" ref="J109">IF(ROWS($C$12:E109)&lt;=$E$9,INDEX(monetisedvalue,_xlfn.AGGREGATE(15,3,(lookup=$E$8)/(lookup=$E$8)*ROW(lookup)-ROW(Library!$C$8),ROWS($C$12:E109)),MATCH(J$11,lookupnames,0)),"")</f>
        <v/>
      </c>
      <c r="K109" s="67" t="str" cm="1">
        <f t="array" ref="K109">IF(ROWS($C$12:F109)&lt;=$E$9,INDEX(monetisedvalue,_xlfn.AGGREGATE(15,3,(lookup=$E$8)/(lookup=$E$8)*ROW(lookup)-ROW(Library!$C$8),ROWS($C$12:F109)),MATCH(K$11,lookupnames,0)),"")</f>
        <v/>
      </c>
      <c r="L109" s="67" t="str" cm="1">
        <f t="array" ref="L109">IF(ROWS($C$12:G109)&lt;=$E$9,INDEX(monetisedvalue,_xlfn.AGGREGATE(15,3,(lookup=$E$8)/(lookup=$E$8)*ROW(lookup)-ROW(Library!$C$8),ROWS($C$12:G109)),MATCH(L$11,lookupnames,0)),"")</f>
        <v/>
      </c>
    </row>
    <row r="110" spans="1:12" ht="45.65" customHeight="1">
      <c r="A110" s="10"/>
      <c r="B110" s="10"/>
      <c r="C110" s="10"/>
      <c r="D110" s="224" t="str">
        <f t="shared" si="8"/>
        <v/>
      </c>
      <c r="E110" s="231" t="str">
        <f t="shared" si="9"/>
        <v/>
      </c>
      <c r="F110" s="49" t="str">
        <f t="shared" si="10"/>
        <v/>
      </c>
      <c r="G110" s="49" t="str">
        <f t="shared" si="11"/>
        <v/>
      </c>
      <c r="H110" s="50" t="str" cm="1">
        <f t="array" ref="H110">IF(ROWS($C$12:C110)&lt;=$E$9,INDEX(monetisedvalue,_xlfn.AGGREGATE(15,3,(lookup=$E$8)/(lookup=$E$8)*ROW(lookup)-ROW(Library!$C$8),ROWS($C$12:C110)),MATCH(H$11,lookupnames,0)),"")</f>
        <v/>
      </c>
      <c r="I110" s="50" t="str" cm="1">
        <f t="array" ref="I110">IF(ROWS($C$12:D110)&lt;=$E$9,INDEX(monetisedvalue,_xlfn.AGGREGATE(15,3,(lookup=$E$8)/(lookup=$E$8)*ROW(lookup)-ROW(Library!$C$8),ROWS($C$12:D110)),MATCH(I$11,lookupnames,0)),"")</f>
        <v/>
      </c>
      <c r="J110" s="69" t="str" cm="1">
        <f t="array" ref="J110">IF(ROWS($C$12:E110)&lt;=$E$9,INDEX(monetisedvalue,_xlfn.AGGREGATE(15,3,(lookup=$E$8)/(lookup=$E$8)*ROW(lookup)-ROW(Library!$C$8),ROWS($C$12:E110)),MATCH(J$11,lookupnames,0)),"")</f>
        <v/>
      </c>
      <c r="K110" s="67" t="str" cm="1">
        <f t="array" ref="K110">IF(ROWS($C$12:F110)&lt;=$E$9,INDEX(monetisedvalue,_xlfn.AGGREGATE(15,3,(lookup=$E$8)/(lookup=$E$8)*ROW(lookup)-ROW(Library!$C$8),ROWS($C$12:F110)),MATCH(K$11,lookupnames,0)),"")</f>
        <v/>
      </c>
      <c r="L110" s="67" t="str" cm="1">
        <f t="array" ref="L110">IF(ROWS($C$12:G110)&lt;=$E$9,INDEX(monetisedvalue,_xlfn.AGGREGATE(15,3,(lookup=$E$8)/(lookup=$E$8)*ROW(lookup)-ROW(Library!$C$8),ROWS($C$12:G110)),MATCH(L$11,lookupnames,0)),"")</f>
        <v/>
      </c>
    </row>
    <row r="111" spans="1:12" ht="45.65" customHeight="1">
      <c r="A111" s="10"/>
      <c r="B111" s="10"/>
      <c r="C111" s="10"/>
      <c r="D111" s="224" t="str">
        <f t="shared" si="8"/>
        <v/>
      </c>
      <c r="E111" s="231" t="str">
        <f t="shared" si="9"/>
        <v/>
      </c>
      <c r="F111" s="49" t="str">
        <f t="shared" si="10"/>
        <v/>
      </c>
      <c r="G111" s="49" t="str">
        <f t="shared" si="11"/>
        <v/>
      </c>
      <c r="H111" s="50" t="str" cm="1">
        <f t="array" ref="H111">IF(ROWS($C$12:C111)&lt;=$E$9,INDEX(monetisedvalue,_xlfn.AGGREGATE(15,3,(lookup=$E$8)/(lookup=$E$8)*ROW(lookup)-ROW(Library!$C$8),ROWS($C$12:C111)),MATCH(H$11,lookupnames,0)),"")</f>
        <v/>
      </c>
      <c r="I111" s="50" t="str" cm="1">
        <f t="array" ref="I111">IF(ROWS($C$12:D111)&lt;=$E$9,INDEX(monetisedvalue,_xlfn.AGGREGATE(15,3,(lookup=$E$8)/(lookup=$E$8)*ROW(lookup)-ROW(Library!$C$8),ROWS($C$12:D111)),MATCH(I$11,lookupnames,0)),"")</f>
        <v/>
      </c>
      <c r="J111" s="69" t="str" cm="1">
        <f t="array" ref="J111">IF(ROWS($C$12:E111)&lt;=$E$9,INDEX(monetisedvalue,_xlfn.AGGREGATE(15,3,(lookup=$E$8)/(lookup=$E$8)*ROW(lookup)-ROW(Library!$C$8),ROWS($C$12:E111)),MATCH(J$11,lookupnames,0)),"")</f>
        <v/>
      </c>
      <c r="K111" s="67" t="str" cm="1">
        <f t="array" ref="K111">IF(ROWS($C$12:F111)&lt;=$E$9,INDEX(monetisedvalue,_xlfn.AGGREGATE(15,3,(lookup=$E$8)/(lookup=$E$8)*ROW(lookup)-ROW(Library!$C$8),ROWS($C$12:F111)),MATCH(K$11,lookupnames,0)),"")</f>
        <v/>
      </c>
      <c r="L111" s="67" t="str" cm="1">
        <f t="array" ref="L111">IF(ROWS($C$12:G111)&lt;=$E$9,INDEX(monetisedvalue,_xlfn.AGGREGATE(15,3,(lookup=$E$8)/(lookup=$E$8)*ROW(lookup)-ROW(Library!$C$8),ROWS($C$12:G111)),MATCH(L$11,lookupnames,0)),"")</f>
        <v/>
      </c>
    </row>
    <row r="112" spans="1:12" ht="45.65" customHeight="1">
      <c r="A112" s="10"/>
      <c r="B112" s="10"/>
      <c r="C112" s="10"/>
      <c r="D112" s="224" t="str">
        <f t="shared" si="8"/>
        <v/>
      </c>
      <c r="E112" s="231" t="str">
        <f t="shared" si="9"/>
        <v/>
      </c>
      <c r="F112" s="49" t="str">
        <f t="shared" si="10"/>
        <v/>
      </c>
      <c r="G112" s="49" t="str">
        <f t="shared" si="11"/>
        <v/>
      </c>
      <c r="H112" s="50" t="str" cm="1">
        <f t="array" ref="H112">IF(ROWS($C$12:C112)&lt;=$E$9,INDEX(monetisedvalue,_xlfn.AGGREGATE(15,3,(lookup=$E$8)/(lookup=$E$8)*ROW(lookup)-ROW(Library!$C$8),ROWS($C$12:C112)),MATCH(H$11,lookupnames,0)),"")</f>
        <v/>
      </c>
      <c r="I112" s="50" t="str" cm="1">
        <f t="array" ref="I112">IF(ROWS($C$12:D112)&lt;=$E$9,INDEX(monetisedvalue,_xlfn.AGGREGATE(15,3,(lookup=$E$8)/(lookup=$E$8)*ROW(lookup)-ROW(Library!$C$8),ROWS($C$12:D112)),MATCH(I$11,lookupnames,0)),"")</f>
        <v/>
      </c>
      <c r="J112" s="69" t="str" cm="1">
        <f t="array" ref="J112">IF(ROWS($C$12:E112)&lt;=$E$9,INDEX(monetisedvalue,_xlfn.AGGREGATE(15,3,(lookup=$E$8)/(lookup=$E$8)*ROW(lookup)-ROW(Library!$C$8),ROWS($C$12:E112)),MATCH(J$11,lookupnames,0)),"")</f>
        <v/>
      </c>
      <c r="K112" s="67" t="str" cm="1">
        <f t="array" ref="K112">IF(ROWS($C$12:F112)&lt;=$E$9,INDEX(monetisedvalue,_xlfn.AGGREGATE(15,3,(lookup=$E$8)/(lookup=$E$8)*ROW(lookup)-ROW(Library!$C$8),ROWS($C$12:F112)),MATCH(K$11,lookupnames,0)),"")</f>
        <v/>
      </c>
      <c r="L112" s="67" t="str" cm="1">
        <f t="array" ref="L112">IF(ROWS($C$12:G112)&lt;=$E$9,INDEX(monetisedvalue,_xlfn.AGGREGATE(15,3,(lookup=$E$8)/(lookup=$E$8)*ROW(lookup)-ROW(Library!$C$8),ROWS($C$12:G112)),MATCH(L$11,lookupnames,0)),"")</f>
        <v/>
      </c>
    </row>
    <row r="113" spans="1:12" ht="45.65" customHeight="1">
      <c r="A113" s="10"/>
      <c r="B113" s="10"/>
      <c r="C113" s="10"/>
      <c r="D113" s="224" t="str">
        <f t="shared" si="8"/>
        <v/>
      </c>
      <c r="E113" s="231" t="str">
        <f t="shared" si="9"/>
        <v/>
      </c>
      <c r="F113" s="49" t="str">
        <f t="shared" si="10"/>
        <v/>
      </c>
      <c r="G113" s="49" t="str">
        <f t="shared" si="11"/>
        <v/>
      </c>
      <c r="H113" s="50" t="str" cm="1">
        <f t="array" ref="H113">IF(ROWS($C$12:C113)&lt;=$E$9,INDEX(monetisedvalue,_xlfn.AGGREGATE(15,3,(lookup=$E$8)/(lookup=$E$8)*ROW(lookup)-ROW(Library!$C$8),ROWS($C$12:C113)),MATCH(H$11,lookupnames,0)),"")</f>
        <v/>
      </c>
      <c r="I113" s="50" t="str" cm="1">
        <f t="array" ref="I113">IF(ROWS($C$12:D113)&lt;=$E$9,INDEX(monetisedvalue,_xlfn.AGGREGATE(15,3,(lookup=$E$8)/(lookup=$E$8)*ROW(lookup)-ROW(Library!$C$8),ROWS($C$12:D113)),MATCH(I$11,lookupnames,0)),"")</f>
        <v/>
      </c>
      <c r="J113" s="69" t="str" cm="1">
        <f t="array" ref="J113">IF(ROWS($C$12:E113)&lt;=$E$9,INDEX(monetisedvalue,_xlfn.AGGREGATE(15,3,(lookup=$E$8)/(lookup=$E$8)*ROW(lookup)-ROW(Library!$C$8),ROWS($C$12:E113)),MATCH(J$11,lookupnames,0)),"")</f>
        <v/>
      </c>
      <c r="K113" s="67" t="str" cm="1">
        <f t="array" ref="K113">IF(ROWS($C$12:F113)&lt;=$E$9,INDEX(monetisedvalue,_xlfn.AGGREGATE(15,3,(lookup=$E$8)/(lookup=$E$8)*ROW(lookup)-ROW(Library!$C$8),ROWS($C$12:F113)),MATCH(K$11,lookupnames,0)),"")</f>
        <v/>
      </c>
      <c r="L113" s="67" t="str" cm="1">
        <f t="array" ref="L113">IF(ROWS($C$12:G113)&lt;=$E$9,INDEX(monetisedvalue,_xlfn.AGGREGATE(15,3,(lookup=$E$8)/(lookup=$E$8)*ROW(lookup)-ROW(Library!$C$8),ROWS($C$12:G113)),MATCH(L$11,lookupnames,0)),"")</f>
        <v/>
      </c>
    </row>
    <row r="114" spans="1:12" ht="45.65" customHeight="1">
      <c r="A114" s="10"/>
      <c r="B114" s="10"/>
      <c r="C114" s="10"/>
      <c r="D114" s="224" t="str">
        <f t="shared" si="8"/>
        <v/>
      </c>
      <c r="E114" s="231" t="str">
        <f t="shared" si="9"/>
        <v/>
      </c>
      <c r="F114" s="49" t="str">
        <f t="shared" si="10"/>
        <v/>
      </c>
      <c r="G114" s="49" t="str">
        <f t="shared" si="11"/>
        <v/>
      </c>
      <c r="H114" s="50" t="str" cm="1">
        <f t="array" ref="H114">IF(ROWS($C$12:C114)&lt;=$E$9,INDEX(monetisedvalue,_xlfn.AGGREGATE(15,3,(lookup=$E$8)/(lookup=$E$8)*ROW(lookup)-ROW(Library!$C$8),ROWS($C$12:C114)),MATCH(H$11,lookupnames,0)),"")</f>
        <v/>
      </c>
      <c r="I114" s="50" t="str" cm="1">
        <f t="array" ref="I114">IF(ROWS($C$12:D114)&lt;=$E$9,INDEX(monetisedvalue,_xlfn.AGGREGATE(15,3,(lookup=$E$8)/(lookup=$E$8)*ROW(lookup)-ROW(Library!$C$8),ROWS($C$12:D114)),MATCH(I$11,lookupnames,0)),"")</f>
        <v/>
      </c>
      <c r="J114" s="69" t="str" cm="1">
        <f t="array" ref="J114">IF(ROWS($C$12:E114)&lt;=$E$9,INDEX(monetisedvalue,_xlfn.AGGREGATE(15,3,(lookup=$E$8)/(lookup=$E$8)*ROW(lookup)-ROW(Library!$C$8),ROWS($C$12:E114)),MATCH(J$11,lookupnames,0)),"")</f>
        <v/>
      </c>
      <c r="K114" s="67" t="str" cm="1">
        <f t="array" ref="K114">IF(ROWS($C$12:F114)&lt;=$E$9,INDEX(monetisedvalue,_xlfn.AGGREGATE(15,3,(lookup=$E$8)/(lookup=$E$8)*ROW(lookup)-ROW(Library!$C$8),ROWS($C$12:F114)),MATCH(K$11,lookupnames,0)),"")</f>
        <v/>
      </c>
      <c r="L114" s="67" t="str" cm="1">
        <f t="array" ref="L114">IF(ROWS($C$12:G114)&lt;=$E$9,INDEX(monetisedvalue,_xlfn.AGGREGATE(15,3,(lookup=$E$8)/(lookup=$E$8)*ROW(lookup)-ROW(Library!$C$8),ROWS($C$12:G114)),MATCH(L$11,lookupnames,0)),"")</f>
        <v/>
      </c>
    </row>
    <row r="115" spans="1:12" ht="45.65" customHeight="1">
      <c r="A115" s="10"/>
      <c r="B115" s="10"/>
      <c r="C115" s="10"/>
      <c r="D115" s="224" t="str">
        <f t="shared" si="8"/>
        <v/>
      </c>
      <c r="E115" s="231" t="str">
        <f t="shared" si="9"/>
        <v/>
      </c>
      <c r="F115" s="49" t="str">
        <f t="shared" si="10"/>
        <v/>
      </c>
      <c r="G115" s="49" t="str">
        <f t="shared" si="11"/>
        <v/>
      </c>
      <c r="H115" s="50" t="str" cm="1">
        <f t="array" ref="H115">IF(ROWS($C$12:C115)&lt;=$E$9,INDEX(monetisedvalue,_xlfn.AGGREGATE(15,3,(lookup=$E$8)/(lookup=$E$8)*ROW(lookup)-ROW(Library!$C$8),ROWS($C$12:C115)),MATCH(H$11,lookupnames,0)),"")</f>
        <v/>
      </c>
      <c r="I115" s="50" t="str" cm="1">
        <f t="array" ref="I115">IF(ROWS($C$12:D115)&lt;=$E$9,INDEX(monetisedvalue,_xlfn.AGGREGATE(15,3,(lookup=$E$8)/(lookup=$E$8)*ROW(lookup)-ROW(Library!$C$8),ROWS($C$12:D115)),MATCH(I$11,lookupnames,0)),"")</f>
        <v/>
      </c>
      <c r="J115" s="69" t="str" cm="1">
        <f t="array" ref="J115">IF(ROWS($C$12:E115)&lt;=$E$9,INDEX(monetisedvalue,_xlfn.AGGREGATE(15,3,(lookup=$E$8)/(lookup=$E$8)*ROW(lookup)-ROW(Library!$C$8),ROWS($C$12:E115)),MATCH(J$11,lookupnames,0)),"")</f>
        <v/>
      </c>
      <c r="K115" s="67" t="str" cm="1">
        <f t="array" ref="K115">IF(ROWS($C$12:F115)&lt;=$E$9,INDEX(monetisedvalue,_xlfn.AGGREGATE(15,3,(lookup=$E$8)/(lookup=$E$8)*ROW(lookup)-ROW(Library!$C$8),ROWS($C$12:F115)),MATCH(K$11,lookupnames,0)),"")</f>
        <v/>
      </c>
      <c r="L115" s="67" t="str" cm="1">
        <f t="array" ref="L115">IF(ROWS($C$12:G115)&lt;=$E$9,INDEX(monetisedvalue,_xlfn.AGGREGATE(15,3,(lookup=$E$8)/(lookup=$E$8)*ROW(lookup)-ROW(Library!$C$8),ROWS($C$12:G115)),MATCH(L$11,lookupnames,0)),"")</f>
        <v/>
      </c>
    </row>
    <row r="116" spans="1:12" ht="45.65" customHeight="1">
      <c r="A116" s="10"/>
      <c r="B116" s="10"/>
      <c r="C116" s="10"/>
      <c r="D116" s="224" t="str">
        <f t="shared" si="8"/>
        <v/>
      </c>
      <c r="E116" s="231" t="str">
        <f t="shared" si="9"/>
        <v/>
      </c>
      <c r="F116" s="49" t="str">
        <f t="shared" si="10"/>
        <v/>
      </c>
      <c r="G116" s="49" t="str">
        <f t="shared" si="11"/>
        <v/>
      </c>
      <c r="H116" s="50" t="str" cm="1">
        <f t="array" ref="H116">IF(ROWS($C$12:C116)&lt;=$E$9,INDEX(monetisedvalue,_xlfn.AGGREGATE(15,3,(lookup=$E$8)/(lookup=$E$8)*ROW(lookup)-ROW(Library!$C$8),ROWS($C$12:C116)),MATCH(H$11,lookupnames,0)),"")</f>
        <v/>
      </c>
      <c r="I116" s="50" t="str" cm="1">
        <f t="array" ref="I116">IF(ROWS($C$12:D116)&lt;=$E$9,INDEX(monetisedvalue,_xlfn.AGGREGATE(15,3,(lookup=$E$8)/(lookup=$E$8)*ROW(lookup)-ROW(Library!$C$8),ROWS($C$12:D116)),MATCH(I$11,lookupnames,0)),"")</f>
        <v/>
      </c>
      <c r="J116" s="69" t="str" cm="1">
        <f t="array" ref="J116">IF(ROWS($C$12:E116)&lt;=$E$9,INDEX(monetisedvalue,_xlfn.AGGREGATE(15,3,(lookup=$E$8)/(lookup=$E$8)*ROW(lookup)-ROW(Library!$C$8),ROWS($C$12:E116)),MATCH(J$11,lookupnames,0)),"")</f>
        <v/>
      </c>
      <c r="K116" s="67" t="str" cm="1">
        <f t="array" ref="K116">IF(ROWS($C$12:F116)&lt;=$E$9,INDEX(monetisedvalue,_xlfn.AGGREGATE(15,3,(lookup=$E$8)/(lookup=$E$8)*ROW(lookup)-ROW(Library!$C$8),ROWS($C$12:F116)),MATCH(K$11,lookupnames,0)),"")</f>
        <v/>
      </c>
      <c r="L116" s="67" t="str" cm="1">
        <f t="array" ref="L116">IF(ROWS($C$12:G116)&lt;=$E$9,INDEX(monetisedvalue,_xlfn.AGGREGATE(15,3,(lookup=$E$8)/(lookup=$E$8)*ROW(lookup)-ROW(Library!$C$8),ROWS($C$12:G116)),MATCH(L$11,lookupnames,0)),"")</f>
        <v/>
      </c>
    </row>
    <row r="117" spans="1:12" ht="45.65" customHeight="1">
      <c r="A117" s="10"/>
      <c r="B117" s="10"/>
      <c r="C117" s="10"/>
      <c r="D117" s="224" t="str">
        <f t="shared" si="8"/>
        <v/>
      </c>
      <c r="E117" s="231" t="str">
        <f t="shared" si="9"/>
        <v/>
      </c>
      <c r="F117" s="49" t="str">
        <f t="shared" si="10"/>
        <v/>
      </c>
      <c r="G117" s="49" t="str">
        <f t="shared" si="11"/>
        <v/>
      </c>
      <c r="H117" s="50" t="str" cm="1">
        <f t="array" ref="H117">IF(ROWS($C$12:C117)&lt;=$E$9,INDEX(monetisedvalue,_xlfn.AGGREGATE(15,3,(lookup=$E$8)/(lookup=$E$8)*ROW(lookup)-ROW(Library!$C$8),ROWS($C$12:C117)),MATCH(H$11,lookupnames,0)),"")</f>
        <v/>
      </c>
      <c r="I117" s="50" t="str" cm="1">
        <f t="array" ref="I117">IF(ROWS($C$12:D117)&lt;=$E$9,INDEX(monetisedvalue,_xlfn.AGGREGATE(15,3,(lookup=$E$8)/(lookup=$E$8)*ROW(lookup)-ROW(Library!$C$8),ROWS($C$12:D117)),MATCH(I$11,lookupnames,0)),"")</f>
        <v/>
      </c>
      <c r="J117" s="69" t="str" cm="1">
        <f t="array" ref="J117">IF(ROWS($C$12:E117)&lt;=$E$9,INDEX(monetisedvalue,_xlfn.AGGREGATE(15,3,(lookup=$E$8)/(lookup=$E$8)*ROW(lookup)-ROW(Library!$C$8),ROWS($C$12:E117)),MATCH(J$11,lookupnames,0)),"")</f>
        <v/>
      </c>
      <c r="K117" s="67" t="str" cm="1">
        <f t="array" ref="K117">IF(ROWS($C$12:F117)&lt;=$E$9,INDEX(monetisedvalue,_xlfn.AGGREGATE(15,3,(lookup=$E$8)/(lookup=$E$8)*ROW(lookup)-ROW(Library!$C$8),ROWS($C$12:F117)),MATCH(K$11,lookupnames,0)),"")</f>
        <v/>
      </c>
      <c r="L117" s="67" t="str" cm="1">
        <f t="array" ref="L117">IF(ROWS($C$12:G117)&lt;=$E$9,INDEX(monetisedvalue,_xlfn.AGGREGATE(15,3,(lookup=$E$8)/(lookup=$E$8)*ROW(lookup)-ROW(Library!$C$8),ROWS($C$12:G117)),MATCH(L$11,lookupnames,0)),"")</f>
        <v/>
      </c>
    </row>
    <row r="118" spans="1:12" ht="45.65" customHeight="1">
      <c r="A118" s="10"/>
      <c r="B118" s="10"/>
      <c r="C118" s="10"/>
      <c r="D118" s="224" t="str">
        <f t="shared" si="8"/>
        <v/>
      </c>
      <c r="E118" s="231" t="str">
        <f t="shared" si="9"/>
        <v/>
      </c>
      <c r="F118" s="49" t="str">
        <f t="shared" si="10"/>
        <v/>
      </c>
      <c r="G118" s="49" t="str">
        <f t="shared" si="11"/>
        <v/>
      </c>
      <c r="H118" s="50" t="str" cm="1">
        <f t="array" ref="H118">IF(ROWS($C$12:C118)&lt;=$E$9,INDEX(monetisedvalue,_xlfn.AGGREGATE(15,3,(lookup=$E$8)/(lookup=$E$8)*ROW(lookup)-ROW(Library!$C$8),ROWS($C$12:C118)),MATCH(H$11,lookupnames,0)),"")</f>
        <v/>
      </c>
      <c r="I118" s="50" t="str" cm="1">
        <f t="array" ref="I118">IF(ROWS($C$12:D118)&lt;=$E$9,INDEX(monetisedvalue,_xlfn.AGGREGATE(15,3,(lookup=$E$8)/(lookup=$E$8)*ROW(lookup)-ROW(Library!$C$8),ROWS($C$12:D118)),MATCH(I$11,lookupnames,0)),"")</f>
        <v/>
      </c>
      <c r="J118" s="69" t="str" cm="1">
        <f t="array" ref="J118">IF(ROWS($C$12:E118)&lt;=$E$9,INDEX(monetisedvalue,_xlfn.AGGREGATE(15,3,(lookup=$E$8)/(lookup=$E$8)*ROW(lookup)-ROW(Library!$C$8),ROWS($C$12:E118)),MATCH(J$11,lookupnames,0)),"")</f>
        <v/>
      </c>
      <c r="K118" s="67" t="str" cm="1">
        <f t="array" ref="K118">IF(ROWS($C$12:F118)&lt;=$E$9,INDEX(monetisedvalue,_xlfn.AGGREGATE(15,3,(lookup=$E$8)/(lookup=$E$8)*ROW(lookup)-ROW(Library!$C$8),ROWS($C$12:F118)),MATCH(K$11,lookupnames,0)),"")</f>
        <v/>
      </c>
      <c r="L118" s="67" t="str" cm="1">
        <f t="array" ref="L118">IF(ROWS($C$12:G118)&lt;=$E$9,INDEX(monetisedvalue,_xlfn.AGGREGATE(15,3,(lookup=$E$8)/(lookup=$E$8)*ROW(lookup)-ROW(Library!$C$8),ROWS($C$12:G118)),MATCH(L$11,lookupnames,0)),"")</f>
        <v/>
      </c>
    </row>
    <row r="119" spans="1:12" ht="45.65" customHeight="1">
      <c r="A119" s="10"/>
      <c r="B119" s="10"/>
      <c r="C119" s="10"/>
      <c r="D119" s="224" t="str">
        <f t="shared" si="8"/>
        <v/>
      </c>
      <c r="E119" s="231" t="str">
        <f t="shared" si="9"/>
        <v/>
      </c>
      <c r="F119" s="49" t="str">
        <f t="shared" si="10"/>
        <v/>
      </c>
      <c r="G119" s="49" t="str">
        <f t="shared" si="11"/>
        <v/>
      </c>
      <c r="H119" s="50" t="str" cm="1">
        <f t="array" ref="H119">IF(ROWS($C$12:C119)&lt;=$E$9,INDEX(monetisedvalue,_xlfn.AGGREGATE(15,3,(lookup=$E$8)/(lookup=$E$8)*ROW(lookup)-ROW(Library!$C$8),ROWS($C$12:C119)),MATCH(H$11,lookupnames,0)),"")</f>
        <v/>
      </c>
      <c r="I119" s="50" t="str" cm="1">
        <f t="array" ref="I119">IF(ROWS($C$12:D119)&lt;=$E$9,INDEX(monetisedvalue,_xlfn.AGGREGATE(15,3,(lookup=$E$8)/(lookup=$E$8)*ROW(lookup)-ROW(Library!$C$8),ROWS($C$12:D119)),MATCH(I$11,lookupnames,0)),"")</f>
        <v/>
      </c>
      <c r="J119" s="69" t="str" cm="1">
        <f t="array" ref="J119">IF(ROWS($C$12:E119)&lt;=$E$9,INDEX(monetisedvalue,_xlfn.AGGREGATE(15,3,(lookup=$E$8)/(lookup=$E$8)*ROW(lookup)-ROW(Library!$C$8),ROWS($C$12:E119)),MATCH(J$11,lookupnames,0)),"")</f>
        <v/>
      </c>
      <c r="K119" s="67" t="str" cm="1">
        <f t="array" ref="K119">IF(ROWS($C$12:F119)&lt;=$E$9,INDEX(monetisedvalue,_xlfn.AGGREGATE(15,3,(lookup=$E$8)/(lookup=$E$8)*ROW(lookup)-ROW(Library!$C$8),ROWS($C$12:F119)),MATCH(K$11,lookupnames,0)),"")</f>
        <v/>
      </c>
      <c r="L119" s="67" t="str" cm="1">
        <f t="array" ref="L119">IF(ROWS($C$12:G119)&lt;=$E$9,INDEX(monetisedvalue,_xlfn.AGGREGATE(15,3,(lookup=$E$8)/(lookup=$E$8)*ROW(lookup)-ROW(Library!$C$8),ROWS($C$12:G119)),MATCH(L$11,lookupnames,0)),"")</f>
        <v/>
      </c>
    </row>
    <row r="120" spans="1:12" ht="45.65" customHeight="1">
      <c r="A120" s="10"/>
      <c r="B120" s="10"/>
      <c r="C120" s="10"/>
      <c r="D120" s="224" t="str">
        <f t="shared" si="8"/>
        <v/>
      </c>
      <c r="E120" s="231" t="str">
        <f t="shared" si="9"/>
        <v/>
      </c>
      <c r="F120" s="49" t="str">
        <f t="shared" si="10"/>
        <v/>
      </c>
      <c r="G120" s="49" t="str">
        <f t="shared" si="11"/>
        <v/>
      </c>
      <c r="H120" s="50" t="str" cm="1">
        <f t="array" ref="H120">IF(ROWS($C$12:C120)&lt;=$E$9,INDEX(monetisedvalue,_xlfn.AGGREGATE(15,3,(lookup=$E$8)/(lookup=$E$8)*ROW(lookup)-ROW(Library!$C$8),ROWS($C$12:C120)),MATCH(H$11,lookupnames,0)),"")</f>
        <v/>
      </c>
      <c r="I120" s="50" t="str" cm="1">
        <f t="array" ref="I120">IF(ROWS($C$12:D120)&lt;=$E$9,INDEX(monetisedvalue,_xlfn.AGGREGATE(15,3,(lookup=$E$8)/(lookup=$E$8)*ROW(lookup)-ROW(Library!$C$8),ROWS($C$12:D120)),MATCH(I$11,lookupnames,0)),"")</f>
        <v/>
      </c>
      <c r="J120" s="69" t="str" cm="1">
        <f t="array" ref="J120">IF(ROWS($C$12:E120)&lt;=$E$9,INDEX(monetisedvalue,_xlfn.AGGREGATE(15,3,(lookup=$E$8)/(lookup=$E$8)*ROW(lookup)-ROW(Library!$C$8),ROWS($C$12:E120)),MATCH(J$11,lookupnames,0)),"")</f>
        <v/>
      </c>
      <c r="K120" s="67" t="str" cm="1">
        <f t="array" ref="K120">IF(ROWS($C$12:F120)&lt;=$E$9,INDEX(monetisedvalue,_xlfn.AGGREGATE(15,3,(lookup=$E$8)/(lookup=$E$8)*ROW(lookup)-ROW(Library!$C$8),ROWS($C$12:F120)),MATCH(K$11,lookupnames,0)),"")</f>
        <v/>
      </c>
      <c r="L120" s="67" t="str" cm="1">
        <f t="array" ref="L120">IF(ROWS($C$12:G120)&lt;=$E$9,INDEX(monetisedvalue,_xlfn.AGGREGATE(15,3,(lookup=$E$8)/(lookup=$E$8)*ROW(lookup)-ROW(Library!$C$8),ROWS($C$12:G120)),MATCH(L$11,lookupnames,0)),"")</f>
        <v/>
      </c>
    </row>
    <row r="121" spans="1:12" ht="45.65" customHeight="1">
      <c r="A121" s="10"/>
      <c r="B121" s="10"/>
      <c r="C121" s="10"/>
      <c r="D121" s="224" t="str">
        <f t="shared" si="8"/>
        <v/>
      </c>
      <c r="E121" s="231" t="str">
        <f t="shared" si="9"/>
        <v/>
      </c>
      <c r="F121" s="49" t="str">
        <f t="shared" si="10"/>
        <v/>
      </c>
      <c r="G121" s="49" t="str">
        <f t="shared" si="11"/>
        <v/>
      </c>
      <c r="H121" s="50" t="str" cm="1">
        <f t="array" ref="H121">IF(ROWS($C$12:C121)&lt;=$E$9,INDEX(monetisedvalue,_xlfn.AGGREGATE(15,3,(lookup=$E$8)/(lookup=$E$8)*ROW(lookup)-ROW(Library!$C$8),ROWS($C$12:C121)),MATCH(H$11,lookupnames,0)),"")</f>
        <v/>
      </c>
      <c r="I121" s="50" t="str" cm="1">
        <f t="array" ref="I121">IF(ROWS($C$12:D121)&lt;=$E$9,INDEX(monetisedvalue,_xlfn.AGGREGATE(15,3,(lookup=$E$8)/(lookup=$E$8)*ROW(lookup)-ROW(Library!$C$8),ROWS($C$12:D121)),MATCH(I$11,lookupnames,0)),"")</f>
        <v/>
      </c>
      <c r="J121" s="69" t="str" cm="1">
        <f t="array" ref="J121">IF(ROWS($C$12:E121)&lt;=$E$9,INDEX(monetisedvalue,_xlfn.AGGREGATE(15,3,(lookup=$E$8)/(lookup=$E$8)*ROW(lookup)-ROW(Library!$C$8),ROWS($C$12:E121)),MATCH(J$11,lookupnames,0)),"")</f>
        <v/>
      </c>
      <c r="K121" s="67" t="str" cm="1">
        <f t="array" ref="K121">IF(ROWS($C$12:F121)&lt;=$E$9,INDEX(monetisedvalue,_xlfn.AGGREGATE(15,3,(lookup=$E$8)/(lookup=$E$8)*ROW(lookup)-ROW(Library!$C$8),ROWS($C$12:F121)),MATCH(K$11,lookupnames,0)),"")</f>
        <v/>
      </c>
      <c r="L121" s="67" t="str" cm="1">
        <f t="array" ref="L121">IF(ROWS($C$12:G121)&lt;=$E$9,INDEX(monetisedvalue,_xlfn.AGGREGATE(15,3,(lookup=$E$8)/(lookup=$E$8)*ROW(lookup)-ROW(Library!$C$8),ROWS($C$12:G121)),MATCH(L$11,lookupnames,0)),"")</f>
        <v/>
      </c>
    </row>
    <row r="122" spans="1:12" ht="45.65" customHeight="1">
      <c r="A122" s="10"/>
      <c r="B122" s="10"/>
      <c r="C122" s="10"/>
      <c r="D122" s="224" t="str">
        <f t="shared" si="8"/>
        <v/>
      </c>
      <c r="E122" s="231" t="str">
        <f t="shared" si="9"/>
        <v/>
      </c>
      <c r="F122" s="49" t="str">
        <f t="shared" si="10"/>
        <v/>
      </c>
      <c r="G122" s="49" t="str">
        <f t="shared" si="11"/>
        <v/>
      </c>
      <c r="H122" s="50" t="str" cm="1">
        <f t="array" ref="H122">IF(ROWS($C$12:C122)&lt;=$E$9,INDEX(monetisedvalue,_xlfn.AGGREGATE(15,3,(lookup=$E$8)/(lookup=$E$8)*ROW(lookup)-ROW(Library!$C$8),ROWS($C$12:C122)),MATCH(H$11,lookupnames,0)),"")</f>
        <v/>
      </c>
      <c r="I122" s="50" t="str" cm="1">
        <f t="array" ref="I122">IF(ROWS($C$12:D122)&lt;=$E$9,INDEX(monetisedvalue,_xlfn.AGGREGATE(15,3,(lookup=$E$8)/(lookup=$E$8)*ROW(lookup)-ROW(Library!$C$8),ROWS($C$12:D122)),MATCH(I$11,lookupnames,0)),"")</f>
        <v/>
      </c>
      <c r="J122" s="69" t="str" cm="1">
        <f t="array" ref="J122">IF(ROWS($C$12:E122)&lt;=$E$9,INDEX(monetisedvalue,_xlfn.AGGREGATE(15,3,(lookup=$E$8)/(lookup=$E$8)*ROW(lookup)-ROW(Library!$C$8),ROWS($C$12:E122)),MATCH(J$11,lookupnames,0)),"")</f>
        <v/>
      </c>
      <c r="K122" s="67" t="str" cm="1">
        <f t="array" ref="K122">IF(ROWS($C$12:F122)&lt;=$E$9,INDEX(monetisedvalue,_xlfn.AGGREGATE(15,3,(lookup=$E$8)/(lookup=$E$8)*ROW(lookup)-ROW(Library!$C$8),ROWS($C$12:F122)),MATCH(K$11,lookupnames,0)),"")</f>
        <v/>
      </c>
      <c r="L122" s="67" t="str" cm="1">
        <f t="array" ref="L122">IF(ROWS($C$12:G122)&lt;=$E$9,INDEX(monetisedvalue,_xlfn.AGGREGATE(15,3,(lookup=$E$8)/(lookup=$E$8)*ROW(lookup)-ROW(Library!$C$8),ROWS($C$12:G122)),MATCH(L$11,lookupnames,0)),"")</f>
        <v/>
      </c>
    </row>
    <row r="123" spans="1:12" ht="45.65" customHeight="1">
      <c r="A123" s="10"/>
      <c r="B123" s="10"/>
      <c r="C123" s="10"/>
      <c r="D123" s="224" t="str">
        <f t="shared" si="8"/>
        <v/>
      </c>
      <c r="E123" s="231" t="str">
        <f t="shared" si="9"/>
        <v/>
      </c>
      <c r="F123" s="49" t="str">
        <f t="shared" si="10"/>
        <v/>
      </c>
      <c r="G123" s="49" t="str">
        <f t="shared" si="11"/>
        <v/>
      </c>
      <c r="H123" s="50" t="str" cm="1">
        <f t="array" ref="H123">IF(ROWS($C$12:C123)&lt;=$E$9,INDEX(monetisedvalue,_xlfn.AGGREGATE(15,3,(lookup=$E$8)/(lookup=$E$8)*ROW(lookup)-ROW(Library!$C$8),ROWS($C$12:C123)),MATCH(H$11,lookupnames,0)),"")</f>
        <v/>
      </c>
      <c r="I123" s="50" t="str" cm="1">
        <f t="array" ref="I123">IF(ROWS($C$12:D123)&lt;=$E$9,INDEX(monetisedvalue,_xlfn.AGGREGATE(15,3,(lookup=$E$8)/(lookup=$E$8)*ROW(lookup)-ROW(Library!$C$8),ROWS($C$12:D123)),MATCH(I$11,lookupnames,0)),"")</f>
        <v/>
      </c>
      <c r="J123" s="69" t="str" cm="1">
        <f t="array" ref="J123">IF(ROWS($C$12:E123)&lt;=$E$9,INDEX(monetisedvalue,_xlfn.AGGREGATE(15,3,(lookup=$E$8)/(lookup=$E$8)*ROW(lookup)-ROW(Library!$C$8),ROWS($C$12:E123)),MATCH(J$11,lookupnames,0)),"")</f>
        <v/>
      </c>
      <c r="K123" s="67" t="str" cm="1">
        <f t="array" ref="K123">IF(ROWS($C$12:F123)&lt;=$E$9,INDEX(monetisedvalue,_xlfn.AGGREGATE(15,3,(lookup=$E$8)/(lookup=$E$8)*ROW(lookup)-ROW(Library!$C$8),ROWS($C$12:F123)),MATCH(K$11,lookupnames,0)),"")</f>
        <v/>
      </c>
      <c r="L123" s="67" t="str" cm="1">
        <f t="array" ref="L123">IF(ROWS($C$12:G123)&lt;=$E$9,INDEX(monetisedvalue,_xlfn.AGGREGATE(15,3,(lookup=$E$8)/(lookup=$E$8)*ROW(lookup)-ROW(Library!$C$8),ROWS($C$12:G123)),MATCH(L$11,lookupnames,0)),"")</f>
        <v/>
      </c>
    </row>
    <row r="124" spans="1:12" ht="45.65" customHeight="1">
      <c r="A124" s="10"/>
      <c r="B124" s="10"/>
      <c r="C124" s="10"/>
      <c r="D124" s="224" t="str">
        <f t="shared" si="8"/>
        <v/>
      </c>
      <c r="E124" s="231" t="str">
        <f t="shared" si="9"/>
        <v/>
      </c>
      <c r="F124" s="49" t="str">
        <f t="shared" si="10"/>
        <v/>
      </c>
      <c r="G124" s="49" t="str">
        <f t="shared" si="11"/>
        <v/>
      </c>
      <c r="H124" s="50" t="str" cm="1">
        <f t="array" ref="H124">IF(ROWS($C$12:C124)&lt;=$E$9,INDEX(monetisedvalue,_xlfn.AGGREGATE(15,3,(lookup=$E$8)/(lookup=$E$8)*ROW(lookup)-ROW(Library!$C$8),ROWS($C$12:C124)),MATCH(H$11,lookupnames,0)),"")</f>
        <v/>
      </c>
      <c r="I124" s="50" t="str" cm="1">
        <f t="array" ref="I124">IF(ROWS($C$12:D124)&lt;=$E$9,INDEX(monetisedvalue,_xlfn.AGGREGATE(15,3,(lookup=$E$8)/(lookup=$E$8)*ROW(lookup)-ROW(Library!$C$8),ROWS($C$12:D124)),MATCH(I$11,lookupnames,0)),"")</f>
        <v/>
      </c>
      <c r="J124" s="69" t="str" cm="1">
        <f t="array" ref="J124">IF(ROWS($C$12:E124)&lt;=$E$9,INDEX(monetisedvalue,_xlfn.AGGREGATE(15,3,(lookup=$E$8)/(lookup=$E$8)*ROW(lookup)-ROW(Library!$C$8),ROWS($C$12:E124)),MATCH(J$11,lookupnames,0)),"")</f>
        <v/>
      </c>
      <c r="K124" s="67" t="str" cm="1">
        <f t="array" ref="K124">IF(ROWS($C$12:F124)&lt;=$E$9,INDEX(monetisedvalue,_xlfn.AGGREGATE(15,3,(lookup=$E$8)/(lookup=$E$8)*ROW(lookup)-ROW(Library!$C$8),ROWS($C$12:F124)),MATCH(K$11,lookupnames,0)),"")</f>
        <v/>
      </c>
      <c r="L124" s="67" t="str" cm="1">
        <f t="array" ref="L124">IF(ROWS($C$12:G124)&lt;=$E$9,INDEX(monetisedvalue,_xlfn.AGGREGATE(15,3,(lookup=$E$8)/(lookup=$E$8)*ROW(lookup)-ROW(Library!$C$8),ROWS($C$12:G124)),MATCH(L$11,lookupnames,0)),"")</f>
        <v/>
      </c>
    </row>
    <row r="125" spans="1:12" ht="45.65" customHeight="1">
      <c r="A125" s="10"/>
      <c r="B125" s="10"/>
      <c r="C125" s="10"/>
      <c r="D125" s="224" t="str">
        <f t="shared" si="8"/>
        <v/>
      </c>
      <c r="E125" s="231" t="str">
        <f t="shared" si="9"/>
        <v/>
      </c>
      <c r="F125" s="49" t="str">
        <f t="shared" si="10"/>
        <v/>
      </c>
      <c r="G125" s="49" t="str">
        <f t="shared" si="11"/>
        <v/>
      </c>
      <c r="H125" s="50" t="str" cm="1">
        <f t="array" ref="H125">IF(ROWS($C$12:C125)&lt;=$E$9,INDEX(monetisedvalue,_xlfn.AGGREGATE(15,3,(lookup=$E$8)/(lookup=$E$8)*ROW(lookup)-ROW(Library!$C$8),ROWS($C$12:C125)),MATCH(H$11,lookupnames,0)),"")</f>
        <v/>
      </c>
      <c r="I125" s="50" t="str" cm="1">
        <f t="array" ref="I125">IF(ROWS($C$12:D125)&lt;=$E$9,INDEX(monetisedvalue,_xlfn.AGGREGATE(15,3,(lookup=$E$8)/(lookup=$E$8)*ROW(lookup)-ROW(Library!$C$8),ROWS($C$12:D125)),MATCH(I$11,lookupnames,0)),"")</f>
        <v/>
      </c>
      <c r="J125" s="69" t="str" cm="1">
        <f t="array" ref="J125">IF(ROWS($C$12:E125)&lt;=$E$9,INDEX(monetisedvalue,_xlfn.AGGREGATE(15,3,(lookup=$E$8)/(lookup=$E$8)*ROW(lookup)-ROW(Library!$C$8),ROWS($C$12:E125)),MATCH(J$11,lookupnames,0)),"")</f>
        <v/>
      </c>
      <c r="K125" s="67" t="str" cm="1">
        <f t="array" ref="K125">IF(ROWS($C$12:F125)&lt;=$E$9,INDEX(monetisedvalue,_xlfn.AGGREGATE(15,3,(lookup=$E$8)/(lookup=$E$8)*ROW(lookup)-ROW(Library!$C$8),ROWS($C$12:F125)),MATCH(K$11,lookupnames,0)),"")</f>
        <v/>
      </c>
      <c r="L125" s="67" t="str" cm="1">
        <f t="array" ref="L125">IF(ROWS($C$12:G125)&lt;=$E$9,INDEX(monetisedvalue,_xlfn.AGGREGATE(15,3,(lookup=$E$8)/(lookup=$E$8)*ROW(lookup)-ROW(Library!$C$8),ROWS($C$12:G125)),MATCH(L$11,lookupnames,0)),"")</f>
        <v/>
      </c>
    </row>
    <row r="126" spans="1:12" ht="45.65" customHeight="1">
      <c r="A126" s="10"/>
      <c r="B126" s="10"/>
      <c r="C126" s="10"/>
      <c r="D126" s="224" t="str">
        <f t="shared" si="8"/>
        <v/>
      </c>
      <c r="E126" s="231" t="str">
        <f t="shared" si="9"/>
        <v/>
      </c>
      <c r="F126" s="49" t="str">
        <f t="shared" si="10"/>
        <v/>
      </c>
      <c r="G126" s="49" t="str">
        <f t="shared" si="11"/>
        <v/>
      </c>
      <c r="H126" s="50" t="str" cm="1">
        <f t="array" ref="H126">IF(ROWS($C$12:C126)&lt;=$E$9,INDEX(monetisedvalue,_xlfn.AGGREGATE(15,3,(lookup=$E$8)/(lookup=$E$8)*ROW(lookup)-ROW(Library!$C$8),ROWS($C$12:C126)),MATCH(H$11,lookupnames,0)),"")</f>
        <v/>
      </c>
      <c r="I126" s="50" t="str" cm="1">
        <f t="array" ref="I126">IF(ROWS($C$12:D126)&lt;=$E$9,INDEX(monetisedvalue,_xlfn.AGGREGATE(15,3,(lookup=$E$8)/(lookup=$E$8)*ROW(lookup)-ROW(Library!$C$8),ROWS($C$12:D126)),MATCH(I$11,lookupnames,0)),"")</f>
        <v/>
      </c>
      <c r="J126" s="69" t="str" cm="1">
        <f t="array" ref="J126">IF(ROWS($C$12:E126)&lt;=$E$9,INDEX(monetisedvalue,_xlfn.AGGREGATE(15,3,(lookup=$E$8)/(lookup=$E$8)*ROW(lookup)-ROW(Library!$C$8),ROWS($C$12:E126)),MATCH(J$11,lookupnames,0)),"")</f>
        <v/>
      </c>
      <c r="K126" s="67" t="str" cm="1">
        <f t="array" ref="K126">IF(ROWS($C$12:F126)&lt;=$E$9,INDEX(monetisedvalue,_xlfn.AGGREGATE(15,3,(lookup=$E$8)/(lookup=$E$8)*ROW(lookup)-ROW(Library!$C$8),ROWS($C$12:F126)),MATCH(K$11,lookupnames,0)),"")</f>
        <v/>
      </c>
      <c r="L126" s="67" t="str" cm="1">
        <f t="array" ref="L126">IF(ROWS($C$12:G126)&lt;=$E$9,INDEX(monetisedvalue,_xlfn.AGGREGATE(15,3,(lookup=$E$8)/(lookup=$E$8)*ROW(lookup)-ROW(Library!$C$8),ROWS($C$12:G126)),MATCH(L$11,lookupnames,0)),"")</f>
        <v/>
      </c>
    </row>
    <row r="127" spans="1:12" ht="45.65" customHeight="1">
      <c r="A127" s="10"/>
      <c r="B127" s="10"/>
      <c r="C127" s="10"/>
      <c r="D127" s="224" t="str">
        <f t="shared" si="8"/>
        <v/>
      </c>
      <c r="E127" s="231" t="str">
        <f t="shared" si="9"/>
        <v/>
      </c>
      <c r="F127" s="49" t="str">
        <f t="shared" si="10"/>
        <v/>
      </c>
      <c r="G127" s="49" t="str">
        <f t="shared" si="11"/>
        <v/>
      </c>
      <c r="H127" s="50" t="str" cm="1">
        <f t="array" ref="H127">IF(ROWS($C$12:C127)&lt;=$E$9,INDEX(monetisedvalue,_xlfn.AGGREGATE(15,3,(lookup=$E$8)/(lookup=$E$8)*ROW(lookup)-ROW(Library!$C$8),ROWS($C$12:C127)),MATCH(H$11,lookupnames,0)),"")</f>
        <v/>
      </c>
      <c r="I127" s="50" t="str" cm="1">
        <f t="array" ref="I127">IF(ROWS($C$12:D127)&lt;=$E$9,INDEX(monetisedvalue,_xlfn.AGGREGATE(15,3,(lookup=$E$8)/(lookup=$E$8)*ROW(lookup)-ROW(Library!$C$8),ROWS($C$12:D127)),MATCH(I$11,lookupnames,0)),"")</f>
        <v/>
      </c>
      <c r="J127" s="69" t="str" cm="1">
        <f t="array" ref="J127">IF(ROWS($C$12:E127)&lt;=$E$9,INDEX(monetisedvalue,_xlfn.AGGREGATE(15,3,(lookup=$E$8)/(lookup=$E$8)*ROW(lookup)-ROW(Library!$C$8),ROWS($C$12:E127)),MATCH(J$11,lookupnames,0)),"")</f>
        <v/>
      </c>
      <c r="K127" s="67" t="str" cm="1">
        <f t="array" ref="K127">IF(ROWS($C$12:F127)&lt;=$E$9,INDEX(monetisedvalue,_xlfn.AGGREGATE(15,3,(lookup=$E$8)/(lookup=$E$8)*ROW(lookup)-ROW(Library!$C$8),ROWS($C$12:F127)),MATCH(K$11,lookupnames,0)),"")</f>
        <v/>
      </c>
      <c r="L127" s="67" t="str" cm="1">
        <f t="array" ref="L127">IF(ROWS($C$12:G127)&lt;=$E$9,INDEX(monetisedvalue,_xlfn.AGGREGATE(15,3,(lookup=$E$8)/(lookup=$E$8)*ROW(lookup)-ROW(Library!$C$8),ROWS($C$12:G127)),MATCH(L$11,lookupnames,0)),"")</f>
        <v/>
      </c>
    </row>
    <row r="128" spans="1:12" ht="45.65" customHeight="1">
      <c r="A128" s="10"/>
      <c r="B128" s="10"/>
      <c r="C128" s="10"/>
      <c r="D128" s="224" t="str">
        <f t="shared" si="8"/>
        <v/>
      </c>
      <c r="E128" s="231" t="str">
        <f t="shared" si="9"/>
        <v/>
      </c>
      <c r="F128" s="49" t="str">
        <f t="shared" si="10"/>
        <v/>
      </c>
      <c r="G128" s="49" t="str">
        <f t="shared" si="11"/>
        <v/>
      </c>
      <c r="H128" s="50" t="str" cm="1">
        <f t="array" ref="H128">IF(ROWS($C$12:C128)&lt;=$E$9,INDEX(monetisedvalue,_xlfn.AGGREGATE(15,3,(lookup=$E$8)/(lookup=$E$8)*ROW(lookup)-ROW(Library!$C$8),ROWS($C$12:C128)),MATCH(H$11,lookupnames,0)),"")</f>
        <v/>
      </c>
      <c r="I128" s="50" t="str" cm="1">
        <f t="array" ref="I128">IF(ROWS($C$12:D128)&lt;=$E$9,INDEX(monetisedvalue,_xlfn.AGGREGATE(15,3,(lookup=$E$8)/(lookup=$E$8)*ROW(lookup)-ROW(Library!$C$8),ROWS($C$12:D128)),MATCH(I$11,lookupnames,0)),"")</f>
        <v/>
      </c>
      <c r="J128" s="69" t="str" cm="1">
        <f t="array" ref="J128">IF(ROWS($C$12:E128)&lt;=$E$9,INDEX(monetisedvalue,_xlfn.AGGREGATE(15,3,(lookup=$E$8)/(lookup=$E$8)*ROW(lookup)-ROW(Library!$C$8),ROWS($C$12:E128)),MATCH(J$11,lookupnames,0)),"")</f>
        <v/>
      </c>
      <c r="K128" s="67" t="str" cm="1">
        <f t="array" ref="K128">IF(ROWS($C$12:F128)&lt;=$E$9,INDEX(monetisedvalue,_xlfn.AGGREGATE(15,3,(lookup=$E$8)/(lookup=$E$8)*ROW(lookup)-ROW(Library!$C$8),ROWS($C$12:F128)),MATCH(K$11,lookupnames,0)),"")</f>
        <v/>
      </c>
      <c r="L128" s="67" t="str" cm="1">
        <f t="array" ref="L128">IF(ROWS($C$12:G128)&lt;=$E$9,INDEX(monetisedvalue,_xlfn.AGGREGATE(15,3,(lookup=$E$8)/(lookup=$E$8)*ROW(lookup)-ROW(Library!$C$8),ROWS($C$12:G128)),MATCH(L$11,lookupnames,0)),"")</f>
        <v/>
      </c>
    </row>
    <row r="129" spans="1:12" ht="45.65" customHeight="1">
      <c r="A129" s="10"/>
      <c r="B129" s="10"/>
      <c r="C129" s="10"/>
      <c r="D129" s="224" t="str">
        <f t="shared" si="8"/>
        <v/>
      </c>
      <c r="E129" s="231" t="str">
        <f t="shared" si="9"/>
        <v/>
      </c>
      <c r="F129" s="49" t="str">
        <f t="shared" si="10"/>
        <v/>
      </c>
      <c r="G129" s="49" t="str">
        <f t="shared" si="11"/>
        <v/>
      </c>
      <c r="H129" s="50" t="str" cm="1">
        <f t="array" ref="H129">IF(ROWS($C$12:C129)&lt;=$E$9,INDEX(monetisedvalue,_xlfn.AGGREGATE(15,3,(lookup=$E$8)/(lookup=$E$8)*ROW(lookup)-ROW(Library!$C$8),ROWS($C$12:C129)),MATCH(H$11,lookupnames,0)),"")</f>
        <v/>
      </c>
      <c r="I129" s="50" t="str" cm="1">
        <f t="array" ref="I129">IF(ROWS($C$12:D129)&lt;=$E$9,INDEX(monetisedvalue,_xlfn.AGGREGATE(15,3,(lookup=$E$8)/(lookup=$E$8)*ROW(lookup)-ROW(Library!$C$8),ROWS($C$12:D129)),MATCH(I$11,lookupnames,0)),"")</f>
        <v/>
      </c>
      <c r="J129" s="69" t="str" cm="1">
        <f t="array" ref="J129">IF(ROWS($C$12:E129)&lt;=$E$9,INDEX(monetisedvalue,_xlfn.AGGREGATE(15,3,(lookup=$E$8)/(lookup=$E$8)*ROW(lookup)-ROW(Library!$C$8),ROWS($C$12:E129)),MATCH(J$11,lookupnames,0)),"")</f>
        <v/>
      </c>
      <c r="K129" s="67" t="str" cm="1">
        <f t="array" ref="K129">IF(ROWS($C$12:F129)&lt;=$E$9,INDEX(monetisedvalue,_xlfn.AGGREGATE(15,3,(lookup=$E$8)/(lookup=$E$8)*ROW(lookup)-ROW(Library!$C$8),ROWS($C$12:F129)),MATCH(K$11,lookupnames,0)),"")</f>
        <v/>
      </c>
      <c r="L129" s="67" t="str" cm="1">
        <f t="array" ref="L129">IF(ROWS($C$12:G129)&lt;=$E$9,INDEX(monetisedvalue,_xlfn.AGGREGATE(15,3,(lookup=$E$8)/(lookup=$E$8)*ROW(lookup)-ROW(Library!$C$8),ROWS($C$12:G129)),MATCH(L$11,lookupnames,0)),"")</f>
        <v/>
      </c>
    </row>
    <row r="130" spans="1:12" ht="45.65" customHeight="1">
      <c r="A130" s="10"/>
      <c r="B130" s="10"/>
      <c r="C130" s="10"/>
      <c r="D130" s="224" t="str">
        <f t="shared" si="8"/>
        <v/>
      </c>
      <c r="E130" s="231" t="str">
        <f t="shared" si="9"/>
        <v/>
      </c>
      <c r="F130" s="49" t="str">
        <f t="shared" si="10"/>
        <v/>
      </c>
      <c r="G130" s="49" t="str">
        <f t="shared" si="11"/>
        <v/>
      </c>
      <c r="H130" s="50" t="str" cm="1">
        <f t="array" ref="H130">IF(ROWS($C$12:C130)&lt;=$E$9,INDEX(monetisedvalue,_xlfn.AGGREGATE(15,3,(lookup=$E$8)/(lookup=$E$8)*ROW(lookup)-ROW(Library!$C$8),ROWS($C$12:C130)),MATCH(H$11,lookupnames,0)),"")</f>
        <v/>
      </c>
      <c r="I130" s="50" t="str" cm="1">
        <f t="array" ref="I130">IF(ROWS($C$12:D130)&lt;=$E$9,INDEX(monetisedvalue,_xlfn.AGGREGATE(15,3,(lookup=$E$8)/(lookup=$E$8)*ROW(lookup)-ROW(Library!$C$8),ROWS($C$12:D130)),MATCH(I$11,lookupnames,0)),"")</f>
        <v/>
      </c>
      <c r="J130" s="69" t="str" cm="1">
        <f t="array" ref="J130">IF(ROWS($C$12:E130)&lt;=$E$9,INDEX(monetisedvalue,_xlfn.AGGREGATE(15,3,(lookup=$E$8)/(lookup=$E$8)*ROW(lookup)-ROW(Library!$C$8),ROWS($C$12:E130)),MATCH(J$11,lookupnames,0)),"")</f>
        <v/>
      </c>
      <c r="K130" s="67" t="str" cm="1">
        <f t="array" ref="K130">IF(ROWS($C$12:F130)&lt;=$E$9,INDEX(monetisedvalue,_xlfn.AGGREGATE(15,3,(lookup=$E$8)/(lookup=$E$8)*ROW(lookup)-ROW(Library!$C$8),ROWS($C$12:F130)),MATCH(K$11,lookupnames,0)),"")</f>
        <v/>
      </c>
      <c r="L130" s="67" t="str" cm="1">
        <f t="array" ref="L130">IF(ROWS($C$12:G130)&lt;=$E$9,INDEX(monetisedvalue,_xlfn.AGGREGATE(15,3,(lookup=$E$8)/(lookup=$E$8)*ROW(lookup)-ROW(Library!$C$8),ROWS($C$12:G130)),MATCH(L$11,lookupnames,0)),"")</f>
        <v/>
      </c>
    </row>
    <row r="131" spans="1:12" ht="45.65" customHeight="1">
      <c r="A131" s="10"/>
      <c r="B131" s="10"/>
      <c r="C131" s="10"/>
      <c r="D131" s="224" t="str">
        <f t="shared" si="8"/>
        <v/>
      </c>
      <c r="E131" s="231" t="str">
        <f t="shared" si="9"/>
        <v/>
      </c>
      <c r="F131" s="49" t="str">
        <f t="shared" si="10"/>
        <v/>
      </c>
      <c r="G131" s="49" t="str">
        <f t="shared" si="11"/>
        <v/>
      </c>
      <c r="H131" s="50" t="str" cm="1">
        <f t="array" ref="H131">IF(ROWS($C$12:C131)&lt;=$E$9,INDEX(monetisedvalue,_xlfn.AGGREGATE(15,3,(lookup=$E$8)/(lookup=$E$8)*ROW(lookup)-ROW(Library!$C$8),ROWS($C$12:C131)),MATCH(H$11,lookupnames,0)),"")</f>
        <v/>
      </c>
      <c r="I131" s="50" t="str" cm="1">
        <f t="array" ref="I131">IF(ROWS($C$12:D131)&lt;=$E$9,INDEX(monetisedvalue,_xlfn.AGGREGATE(15,3,(lookup=$E$8)/(lookup=$E$8)*ROW(lookup)-ROW(Library!$C$8),ROWS($C$12:D131)),MATCH(I$11,lookupnames,0)),"")</f>
        <v/>
      </c>
      <c r="J131" s="69" t="str" cm="1">
        <f t="array" ref="J131">IF(ROWS($C$12:E131)&lt;=$E$9,INDEX(monetisedvalue,_xlfn.AGGREGATE(15,3,(lookup=$E$8)/(lookup=$E$8)*ROW(lookup)-ROW(Library!$C$8),ROWS($C$12:E131)),MATCH(J$11,lookupnames,0)),"")</f>
        <v/>
      </c>
      <c r="K131" s="67" t="str" cm="1">
        <f t="array" ref="K131">IF(ROWS($C$12:F131)&lt;=$E$9,INDEX(monetisedvalue,_xlfn.AGGREGATE(15,3,(lookup=$E$8)/(lookup=$E$8)*ROW(lookup)-ROW(Library!$C$8),ROWS($C$12:F131)),MATCH(K$11,lookupnames,0)),"")</f>
        <v/>
      </c>
      <c r="L131" s="67" t="str" cm="1">
        <f t="array" ref="L131">IF(ROWS($C$12:G131)&lt;=$E$9,INDEX(monetisedvalue,_xlfn.AGGREGATE(15,3,(lookup=$E$8)/(lookup=$E$8)*ROW(lookup)-ROW(Library!$C$8),ROWS($C$12:G131)),MATCH(L$11,lookupnames,0)),"")</f>
        <v/>
      </c>
    </row>
    <row r="132" spans="1:12" ht="45.65" customHeight="1">
      <c r="A132" s="10"/>
      <c r="B132" s="10"/>
      <c r="C132" s="10"/>
      <c r="D132" s="224" t="str">
        <f t="shared" si="8"/>
        <v/>
      </c>
      <c r="E132" s="231" t="str">
        <f t="shared" si="9"/>
        <v/>
      </c>
      <c r="F132" s="49" t="str">
        <f t="shared" si="10"/>
        <v/>
      </c>
      <c r="G132" s="49" t="str">
        <f t="shared" si="11"/>
        <v/>
      </c>
      <c r="H132" s="50" t="str" cm="1">
        <f t="array" ref="H132">IF(ROWS($C$12:C132)&lt;=$E$9,INDEX(monetisedvalue,_xlfn.AGGREGATE(15,3,(lookup=$E$8)/(lookup=$E$8)*ROW(lookup)-ROW(Library!$C$8),ROWS($C$12:C132)),MATCH(H$11,lookupnames,0)),"")</f>
        <v/>
      </c>
      <c r="I132" s="50" t="str" cm="1">
        <f t="array" ref="I132">IF(ROWS($C$12:D132)&lt;=$E$9,INDEX(monetisedvalue,_xlfn.AGGREGATE(15,3,(lookup=$E$8)/(lookup=$E$8)*ROW(lookup)-ROW(Library!$C$8),ROWS($C$12:D132)),MATCH(I$11,lookupnames,0)),"")</f>
        <v/>
      </c>
      <c r="J132" s="69" t="str" cm="1">
        <f t="array" ref="J132">IF(ROWS($C$12:E132)&lt;=$E$9,INDEX(monetisedvalue,_xlfn.AGGREGATE(15,3,(lookup=$E$8)/(lookup=$E$8)*ROW(lookup)-ROW(Library!$C$8),ROWS($C$12:E132)),MATCH(J$11,lookupnames,0)),"")</f>
        <v/>
      </c>
      <c r="K132" s="67" t="str" cm="1">
        <f t="array" ref="K132">IF(ROWS($C$12:F132)&lt;=$E$9,INDEX(monetisedvalue,_xlfn.AGGREGATE(15,3,(lookup=$E$8)/(lookup=$E$8)*ROW(lookup)-ROW(Library!$C$8),ROWS($C$12:F132)),MATCH(K$11,lookupnames,0)),"")</f>
        <v/>
      </c>
      <c r="L132" s="67" t="str" cm="1">
        <f t="array" ref="L132">IF(ROWS($C$12:G132)&lt;=$E$9,INDEX(monetisedvalue,_xlfn.AGGREGATE(15,3,(lookup=$E$8)/(lookup=$E$8)*ROW(lookup)-ROW(Library!$C$8),ROWS($C$12:G132)),MATCH(L$11,lookupnames,0)),"")</f>
        <v/>
      </c>
    </row>
    <row r="133" spans="1:12" ht="45.65" customHeight="1">
      <c r="A133" s="10"/>
      <c r="B133" s="10"/>
      <c r="C133" s="10"/>
      <c r="D133" s="224" t="str">
        <f t="shared" si="8"/>
        <v/>
      </c>
      <c r="E133" s="231" t="str">
        <f t="shared" si="9"/>
        <v/>
      </c>
      <c r="F133" s="49" t="str">
        <f t="shared" si="10"/>
        <v/>
      </c>
      <c r="G133" s="49" t="str">
        <f t="shared" si="11"/>
        <v/>
      </c>
      <c r="H133" s="50" t="str" cm="1">
        <f t="array" ref="H133">IF(ROWS($C$12:C133)&lt;=$E$9,INDEX(monetisedvalue,_xlfn.AGGREGATE(15,3,(lookup=$E$8)/(lookup=$E$8)*ROW(lookup)-ROW(Library!$C$8),ROWS($C$12:C133)),MATCH(H$11,lookupnames,0)),"")</f>
        <v/>
      </c>
      <c r="I133" s="50" t="str" cm="1">
        <f t="array" ref="I133">IF(ROWS($C$12:D133)&lt;=$E$9,INDEX(monetisedvalue,_xlfn.AGGREGATE(15,3,(lookup=$E$8)/(lookup=$E$8)*ROW(lookup)-ROW(Library!$C$8),ROWS($C$12:D133)),MATCH(I$11,lookupnames,0)),"")</f>
        <v/>
      </c>
      <c r="J133" s="69" t="str" cm="1">
        <f t="array" ref="J133">IF(ROWS($C$12:E133)&lt;=$E$9,INDEX(monetisedvalue,_xlfn.AGGREGATE(15,3,(lookup=$E$8)/(lookup=$E$8)*ROW(lookup)-ROW(Library!$C$8),ROWS($C$12:E133)),MATCH(J$11,lookupnames,0)),"")</f>
        <v/>
      </c>
      <c r="K133" s="67" t="str" cm="1">
        <f t="array" ref="K133">IF(ROWS($C$12:F133)&lt;=$E$9,INDEX(monetisedvalue,_xlfn.AGGREGATE(15,3,(lookup=$E$8)/(lookup=$E$8)*ROW(lookup)-ROW(Library!$C$8),ROWS($C$12:F133)),MATCH(K$11,lookupnames,0)),"")</f>
        <v/>
      </c>
      <c r="L133" s="67" t="str" cm="1">
        <f t="array" ref="L133">IF(ROWS($C$12:G133)&lt;=$E$9,INDEX(monetisedvalue,_xlfn.AGGREGATE(15,3,(lookup=$E$8)/(lookup=$E$8)*ROW(lookup)-ROW(Library!$C$8),ROWS($C$12:G133)),MATCH(L$11,lookupnames,0)),"")</f>
        <v/>
      </c>
    </row>
    <row r="134" spans="1:12" ht="45.65" customHeight="1">
      <c r="A134" s="10"/>
      <c r="B134" s="10"/>
      <c r="C134" s="10"/>
      <c r="D134" s="224" t="str">
        <f t="shared" si="8"/>
        <v/>
      </c>
      <c r="E134" s="231" t="str">
        <f t="shared" si="9"/>
        <v/>
      </c>
      <c r="F134" s="49" t="str">
        <f t="shared" si="10"/>
        <v/>
      </c>
      <c r="G134" s="49" t="str">
        <f t="shared" si="11"/>
        <v/>
      </c>
      <c r="H134" s="50" t="str" cm="1">
        <f t="array" ref="H134">IF(ROWS($C$12:C134)&lt;=$E$9,INDEX(monetisedvalue,_xlfn.AGGREGATE(15,3,(lookup=$E$8)/(lookup=$E$8)*ROW(lookup)-ROW(Library!$C$8),ROWS($C$12:C134)),MATCH(H$11,lookupnames,0)),"")</f>
        <v/>
      </c>
      <c r="I134" s="50" t="str" cm="1">
        <f t="array" ref="I134">IF(ROWS($C$12:D134)&lt;=$E$9,INDEX(monetisedvalue,_xlfn.AGGREGATE(15,3,(lookup=$E$8)/(lookup=$E$8)*ROW(lookup)-ROW(Library!$C$8),ROWS($C$12:D134)),MATCH(I$11,lookupnames,0)),"")</f>
        <v/>
      </c>
      <c r="J134" s="69" t="str" cm="1">
        <f t="array" ref="J134">IF(ROWS($C$12:E134)&lt;=$E$9,INDEX(monetisedvalue,_xlfn.AGGREGATE(15,3,(lookup=$E$8)/(lookup=$E$8)*ROW(lookup)-ROW(Library!$C$8),ROWS($C$12:E134)),MATCH(J$11,lookupnames,0)),"")</f>
        <v/>
      </c>
      <c r="K134" s="67" t="str" cm="1">
        <f t="array" ref="K134">IF(ROWS($C$12:F134)&lt;=$E$9,INDEX(monetisedvalue,_xlfn.AGGREGATE(15,3,(lookup=$E$8)/(lookup=$E$8)*ROW(lookup)-ROW(Library!$C$8),ROWS($C$12:F134)),MATCH(K$11,lookupnames,0)),"")</f>
        <v/>
      </c>
      <c r="L134" s="67" t="str" cm="1">
        <f t="array" ref="L134">IF(ROWS($C$12:G134)&lt;=$E$9,INDEX(monetisedvalue,_xlfn.AGGREGATE(15,3,(lookup=$E$8)/(lookup=$E$8)*ROW(lookup)-ROW(Library!$C$8),ROWS($C$12:G134)),MATCH(L$11,lookupnames,0)),"")</f>
        <v/>
      </c>
    </row>
    <row r="135" spans="1:12" ht="45.65" customHeight="1">
      <c r="A135" s="10"/>
      <c r="B135" s="10"/>
      <c r="C135" s="10"/>
      <c r="D135" s="224" t="str">
        <f t="shared" si="8"/>
        <v/>
      </c>
      <c r="E135" s="231" t="str">
        <f t="shared" si="9"/>
        <v/>
      </c>
      <c r="F135" s="49" t="str">
        <f t="shared" si="10"/>
        <v/>
      </c>
      <c r="G135" s="49" t="str">
        <f t="shared" si="11"/>
        <v/>
      </c>
      <c r="H135" s="50" t="str" cm="1">
        <f t="array" ref="H135">IF(ROWS($C$12:C135)&lt;=$E$9,INDEX(monetisedvalue,_xlfn.AGGREGATE(15,3,(lookup=$E$8)/(lookup=$E$8)*ROW(lookup)-ROW(Library!$C$8),ROWS($C$12:C135)),MATCH(H$11,lookupnames,0)),"")</f>
        <v/>
      </c>
      <c r="I135" s="50" t="str" cm="1">
        <f t="array" ref="I135">IF(ROWS($C$12:D135)&lt;=$E$9,INDEX(monetisedvalue,_xlfn.AGGREGATE(15,3,(lookup=$E$8)/(lookup=$E$8)*ROW(lookup)-ROW(Library!$C$8),ROWS($C$12:D135)),MATCH(I$11,lookupnames,0)),"")</f>
        <v/>
      </c>
      <c r="J135" s="69" t="str" cm="1">
        <f t="array" ref="J135">IF(ROWS($C$12:E135)&lt;=$E$9,INDEX(monetisedvalue,_xlfn.AGGREGATE(15,3,(lookup=$E$8)/(lookup=$E$8)*ROW(lookup)-ROW(Library!$C$8),ROWS($C$12:E135)),MATCH(J$11,lookupnames,0)),"")</f>
        <v/>
      </c>
      <c r="K135" s="67" t="str" cm="1">
        <f t="array" ref="K135">IF(ROWS($C$12:F135)&lt;=$E$9,INDEX(monetisedvalue,_xlfn.AGGREGATE(15,3,(lookup=$E$8)/(lookup=$E$8)*ROW(lookup)-ROW(Library!$C$8),ROWS($C$12:F135)),MATCH(K$11,lookupnames,0)),"")</f>
        <v/>
      </c>
      <c r="L135" s="67" t="str" cm="1">
        <f t="array" ref="L135">IF(ROWS($C$12:G135)&lt;=$E$9,INDEX(monetisedvalue,_xlfn.AGGREGATE(15,3,(lookup=$E$8)/(lookup=$E$8)*ROW(lookup)-ROW(Library!$C$8),ROWS($C$12:G135)),MATCH(L$11,lookupnames,0)),"")</f>
        <v/>
      </c>
    </row>
    <row r="136" spans="1:12" ht="45.65" customHeight="1">
      <c r="A136" s="10"/>
      <c r="B136" s="10"/>
      <c r="C136" s="10"/>
      <c r="D136" s="224" t="str">
        <f t="shared" si="8"/>
        <v/>
      </c>
      <c r="E136" s="231" t="str">
        <f t="shared" si="9"/>
        <v/>
      </c>
      <c r="F136" s="49" t="str">
        <f t="shared" si="10"/>
        <v/>
      </c>
      <c r="G136" s="49" t="str">
        <f t="shared" si="11"/>
        <v/>
      </c>
      <c r="H136" s="50" t="str" cm="1">
        <f t="array" ref="H136">IF(ROWS($C$12:C136)&lt;=$E$9,INDEX(monetisedvalue,_xlfn.AGGREGATE(15,3,(lookup=$E$8)/(lookup=$E$8)*ROW(lookup)-ROW(Library!$C$8),ROWS($C$12:C136)),MATCH(H$11,lookupnames,0)),"")</f>
        <v/>
      </c>
      <c r="I136" s="50" t="str" cm="1">
        <f t="array" ref="I136">IF(ROWS($C$12:D136)&lt;=$E$9,INDEX(monetisedvalue,_xlfn.AGGREGATE(15,3,(lookup=$E$8)/(lookup=$E$8)*ROW(lookup)-ROW(Library!$C$8),ROWS($C$12:D136)),MATCH(I$11,lookupnames,0)),"")</f>
        <v/>
      </c>
      <c r="J136" s="69" t="str" cm="1">
        <f t="array" ref="J136">IF(ROWS($C$12:E136)&lt;=$E$9,INDEX(monetisedvalue,_xlfn.AGGREGATE(15,3,(lookup=$E$8)/(lookup=$E$8)*ROW(lookup)-ROW(Library!$C$8),ROWS($C$12:E136)),MATCH(J$11,lookupnames,0)),"")</f>
        <v/>
      </c>
      <c r="K136" s="67" t="str" cm="1">
        <f t="array" ref="K136">IF(ROWS($C$12:F136)&lt;=$E$9,INDEX(monetisedvalue,_xlfn.AGGREGATE(15,3,(lookup=$E$8)/(lookup=$E$8)*ROW(lookup)-ROW(Library!$C$8),ROWS($C$12:F136)),MATCH(K$11,lookupnames,0)),"")</f>
        <v/>
      </c>
      <c r="L136" s="67" t="str" cm="1">
        <f t="array" ref="L136">IF(ROWS($C$12:G136)&lt;=$E$9,INDEX(monetisedvalue,_xlfn.AGGREGATE(15,3,(lookup=$E$8)/(lookup=$E$8)*ROW(lookup)-ROW(Library!$C$8),ROWS($C$12:G136)),MATCH(L$11,lookupnames,0)),"")</f>
        <v/>
      </c>
    </row>
    <row r="137" spans="1:12" ht="45.65" customHeight="1">
      <c r="A137" s="10"/>
      <c r="B137" s="10"/>
      <c r="C137" s="10"/>
      <c r="D137" s="224" t="str">
        <f t="shared" si="8"/>
        <v/>
      </c>
      <c r="E137" s="231" t="str">
        <f t="shared" si="9"/>
        <v/>
      </c>
      <c r="F137" s="49" t="str">
        <f t="shared" si="10"/>
        <v/>
      </c>
      <c r="G137" s="49" t="str">
        <f t="shared" si="11"/>
        <v/>
      </c>
      <c r="H137" s="50" t="str" cm="1">
        <f t="array" ref="H137">IF(ROWS($C$12:C137)&lt;=$E$9,INDEX(monetisedvalue,_xlfn.AGGREGATE(15,3,(lookup=$E$8)/(lookup=$E$8)*ROW(lookup)-ROW(Library!$C$8),ROWS($C$12:C137)),MATCH(H$11,lookupnames,0)),"")</f>
        <v/>
      </c>
      <c r="I137" s="50" t="str" cm="1">
        <f t="array" ref="I137">IF(ROWS($C$12:D137)&lt;=$E$9,INDEX(monetisedvalue,_xlfn.AGGREGATE(15,3,(lookup=$E$8)/(lookup=$E$8)*ROW(lookup)-ROW(Library!$C$8),ROWS($C$12:D137)),MATCH(I$11,lookupnames,0)),"")</f>
        <v/>
      </c>
      <c r="J137" s="69" t="str" cm="1">
        <f t="array" ref="J137">IF(ROWS($C$12:E137)&lt;=$E$9,INDEX(monetisedvalue,_xlfn.AGGREGATE(15,3,(lookup=$E$8)/(lookup=$E$8)*ROW(lookup)-ROW(Library!$C$8),ROWS($C$12:E137)),MATCH(J$11,lookupnames,0)),"")</f>
        <v/>
      </c>
      <c r="K137" s="67" t="str" cm="1">
        <f t="array" ref="K137">IF(ROWS($C$12:F137)&lt;=$E$9,INDEX(monetisedvalue,_xlfn.AGGREGATE(15,3,(lookup=$E$8)/(lookup=$E$8)*ROW(lookup)-ROW(Library!$C$8),ROWS($C$12:F137)),MATCH(K$11,lookupnames,0)),"")</f>
        <v/>
      </c>
      <c r="L137" s="67" t="str" cm="1">
        <f t="array" ref="L137">IF(ROWS($C$12:G137)&lt;=$E$9,INDEX(monetisedvalue,_xlfn.AGGREGATE(15,3,(lookup=$E$8)/(lookup=$E$8)*ROW(lookup)-ROW(Library!$C$8),ROWS($C$12:G137)),MATCH(L$11,lookupnames,0)),"")</f>
        <v/>
      </c>
    </row>
    <row r="138" spans="1:12" ht="45.65" customHeight="1">
      <c r="A138" s="10"/>
      <c r="B138" s="10"/>
      <c r="C138" s="10"/>
      <c r="D138" s="224" t="str">
        <f t="shared" si="8"/>
        <v/>
      </c>
      <c r="E138" s="231" t="str">
        <f t="shared" si="9"/>
        <v/>
      </c>
      <c r="F138" s="49" t="str">
        <f t="shared" si="10"/>
        <v/>
      </c>
      <c r="G138" s="49" t="str">
        <f t="shared" si="11"/>
        <v/>
      </c>
      <c r="H138" s="50" t="str" cm="1">
        <f t="array" ref="H138">IF(ROWS($C$12:C138)&lt;=$E$9,INDEX(monetisedvalue,_xlfn.AGGREGATE(15,3,(lookup=$E$8)/(lookup=$E$8)*ROW(lookup)-ROW(Library!$C$8),ROWS($C$12:C138)),MATCH(H$11,lookupnames,0)),"")</f>
        <v/>
      </c>
      <c r="I138" s="50" t="str" cm="1">
        <f t="array" ref="I138">IF(ROWS($C$12:D138)&lt;=$E$9,INDEX(monetisedvalue,_xlfn.AGGREGATE(15,3,(lookup=$E$8)/(lookup=$E$8)*ROW(lookup)-ROW(Library!$C$8),ROWS($C$12:D138)),MATCH(I$11,lookupnames,0)),"")</f>
        <v/>
      </c>
      <c r="J138" s="69" t="str" cm="1">
        <f t="array" ref="J138">IF(ROWS($C$12:E138)&lt;=$E$9,INDEX(monetisedvalue,_xlfn.AGGREGATE(15,3,(lookup=$E$8)/(lookup=$E$8)*ROW(lookup)-ROW(Library!$C$8),ROWS($C$12:E138)),MATCH(J$11,lookupnames,0)),"")</f>
        <v/>
      </c>
      <c r="K138" s="67" t="str" cm="1">
        <f t="array" ref="K138">IF(ROWS($C$12:F138)&lt;=$E$9,INDEX(monetisedvalue,_xlfn.AGGREGATE(15,3,(lookup=$E$8)/(lookup=$E$8)*ROW(lookup)-ROW(Library!$C$8),ROWS($C$12:F138)),MATCH(K$11,lookupnames,0)),"")</f>
        <v/>
      </c>
      <c r="L138" s="67" t="str" cm="1">
        <f t="array" ref="L138">IF(ROWS($C$12:G138)&lt;=$E$9,INDEX(monetisedvalue,_xlfn.AGGREGATE(15,3,(lookup=$E$8)/(lookup=$E$8)*ROW(lookup)-ROW(Library!$C$8),ROWS($C$12:G138)),MATCH(L$11,lookupnames,0)),"")</f>
        <v/>
      </c>
    </row>
    <row r="139" spans="1:12" ht="45.65" customHeight="1">
      <c r="A139" s="10"/>
      <c r="B139" s="10"/>
      <c r="C139" s="10"/>
      <c r="D139" s="224" t="str">
        <f t="shared" si="8"/>
        <v/>
      </c>
      <c r="E139" s="231" t="str">
        <f t="shared" si="9"/>
        <v/>
      </c>
      <c r="F139" s="49" t="str">
        <f t="shared" si="10"/>
        <v/>
      </c>
      <c r="G139" s="49" t="str">
        <f t="shared" si="11"/>
        <v/>
      </c>
      <c r="H139" s="50" t="str" cm="1">
        <f t="array" ref="H139">IF(ROWS($C$12:C139)&lt;=$E$9,INDEX(monetisedvalue,_xlfn.AGGREGATE(15,3,(lookup=$E$8)/(lookup=$E$8)*ROW(lookup)-ROW(Library!$C$8),ROWS($C$12:C139)),MATCH(H$11,lookupnames,0)),"")</f>
        <v/>
      </c>
      <c r="I139" s="50" t="str" cm="1">
        <f t="array" ref="I139">IF(ROWS($C$12:D139)&lt;=$E$9,INDEX(monetisedvalue,_xlfn.AGGREGATE(15,3,(lookup=$E$8)/(lookup=$E$8)*ROW(lookup)-ROW(Library!$C$8),ROWS($C$12:D139)),MATCH(I$11,lookupnames,0)),"")</f>
        <v/>
      </c>
      <c r="J139" s="69" t="str" cm="1">
        <f t="array" ref="J139">IF(ROWS($C$12:E139)&lt;=$E$9,INDEX(monetisedvalue,_xlfn.AGGREGATE(15,3,(lookup=$E$8)/(lookup=$E$8)*ROW(lookup)-ROW(Library!$C$8),ROWS($C$12:E139)),MATCH(J$11,lookupnames,0)),"")</f>
        <v/>
      </c>
      <c r="K139" s="67" t="str" cm="1">
        <f t="array" ref="K139">IF(ROWS($C$12:F139)&lt;=$E$9,INDEX(monetisedvalue,_xlfn.AGGREGATE(15,3,(lookup=$E$8)/(lookup=$E$8)*ROW(lookup)-ROW(Library!$C$8),ROWS($C$12:F139)),MATCH(K$11,lookupnames,0)),"")</f>
        <v/>
      </c>
      <c r="L139" s="67" t="str" cm="1">
        <f t="array" ref="L139">IF(ROWS($C$12:G139)&lt;=$E$9,INDEX(monetisedvalue,_xlfn.AGGREGATE(15,3,(lookup=$E$8)/(lookup=$E$8)*ROW(lookup)-ROW(Library!$C$8),ROWS($C$12:G139)),MATCH(L$11,lookupnames,0)),"")</f>
        <v/>
      </c>
    </row>
    <row r="140" spans="1:12" ht="45.65" customHeight="1">
      <c r="A140" s="10"/>
      <c r="B140" s="10"/>
      <c r="C140" s="10"/>
      <c r="D140" s="224" t="str">
        <f t="shared" si="8"/>
        <v/>
      </c>
      <c r="E140" s="231" t="str">
        <f t="shared" si="9"/>
        <v/>
      </c>
      <c r="F140" s="49" t="str">
        <f t="shared" si="10"/>
        <v/>
      </c>
      <c r="G140" s="49" t="str">
        <f t="shared" si="11"/>
        <v/>
      </c>
      <c r="H140" s="50" t="str" cm="1">
        <f t="array" ref="H140">IF(ROWS($C$12:C140)&lt;=$E$9,INDEX(monetisedvalue,_xlfn.AGGREGATE(15,3,(lookup=$E$8)/(lookup=$E$8)*ROW(lookup)-ROW(Library!$C$8),ROWS($C$12:C140)),MATCH(H$11,lookupnames,0)),"")</f>
        <v/>
      </c>
      <c r="I140" s="50" t="str" cm="1">
        <f t="array" ref="I140">IF(ROWS($C$12:D140)&lt;=$E$9,INDEX(monetisedvalue,_xlfn.AGGREGATE(15,3,(lookup=$E$8)/(lookup=$E$8)*ROW(lookup)-ROW(Library!$C$8),ROWS($C$12:D140)),MATCH(I$11,lookupnames,0)),"")</f>
        <v/>
      </c>
      <c r="J140" s="69" t="str" cm="1">
        <f t="array" ref="J140">IF(ROWS($C$12:E140)&lt;=$E$9,INDEX(monetisedvalue,_xlfn.AGGREGATE(15,3,(lookup=$E$8)/(lookup=$E$8)*ROW(lookup)-ROW(Library!$C$8),ROWS($C$12:E140)),MATCH(J$11,lookupnames,0)),"")</f>
        <v/>
      </c>
      <c r="K140" s="67" t="str" cm="1">
        <f t="array" ref="K140">IF(ROWS($C$12:F140)&lt;=$E$9,INDEX(monetisedvalue,_xlfn.AGGREGATE(15,3,(lookup=$E$8)/(lookup=$E$8)*ROW(lookup)-ROW(Library!$C$8),ROWS($C$12:F140)),MATCH(K$11,lookupnames,0)),"")</f>
        <v/>
      </c>
      <c r="L140" s="67" t="str" cm="1">
        <f t="array" ref="L140">IF(ROWS($C$12:G140)&lt;=$E$9,INDEX(monetisedvalue,_xlfn.AGGREGATE(15,3,(lookup=$E$8)/(lookup=$E$8)*ROW(lookup)-ROW(Library!$C$8),ROWS($C$12:G140)),MATCH(L$11,lookupnames,0)),"")</f>
        <v/>
      </c>
    </row>
    <row r="141" spans="1:12" ht="45.65" customHeight="1">
      <c r="A141" s="10"/>
      <c r="B141" s="10"/>
      <c r="C141" s="10"/>
      <c r="D141" s="224" t="str">
        <f t="shared" ref="D141:D204" si="12">IF(H141&lt;&gt;"",CBcategory,"")</f>
        <v/>
      </c>
      <c r="E141" s="231" t="str">
        <f t="shared" ref="E141:E204" si="13">IF(I141&lt;&gt;"",Costbenefit,"")</f>
        <v/>
      </c>
      <c r="F141" s="49" t="str">
        <f t="shared" ref="F141:F204" si="14">IF(J141&lt;&gt;"",State,"")</f>
        <v/>
      </c>
      <c r="G141" s="49" t="str">
        <f t="shared" ref="G141:G204" si="15">IF(K141&lt;&gt;"",Location,"")</f>
        <v/>
      </c>
      <c r="H141" s="50" t="str" cm="1">
        <f t="array" ref="H141">IF(ROWS($C$12:C141)&lt;=$E$9,INDEX(monetisedvalue,_xlfn.AGGREGATE(15,3,(lookup=$E$8)/(lookup=$E$8)*ROW(lookup)-ROW(Library!$C$8),ROWS($C$12:C141)),MATCH(H$11,lookupnames,0)),"")</f>
        <v/>
      </c>
      <c r="I141" s="50" t="str" cm="1">
        <f t="array" ref="I141">IF(ROWS($C$12:D141)&lt;=$E$9,INDEX(monetisedvalue,_xlfn.AGGREGATE(15,3,(lookup=$E$8)/(lookup=$E$8)*ROW(lookup)-ROW(Library!$C$8),ROWS($C$12:D141)),MATCH(I$11,lookupnames,0)),"")</f>
        <v/>
      </c>
      <c r="J141" s="69" t="str" cm="1">
        <f t="array" ref="J141">IF(ROWS($C$12:E141)&lt;=$E$9,INDEX(monetisedvalue,_xlfn.AGGREGATE(15,3,(lookup=$E$8)/(lookup=$E$8)*ROW(lookup)-ROW(Library!$C$8),ROWS($C$12:E141)),MATCH(J$11,lookupnames,0)),"")</f>
        <v/>
      </c>
      <c r="K141" s="67" t="str" cm="1">
        <f t="array" ref="K141">IF(ROWS($C$12:F141)&lt;=$E$9,INDEX(monetisedvalue,_xlfn.AGGREGATE(15,3,(lookup=$E$8)/(lookup=$E$8)*ROW(lookup)-ROW(Library!$C$8),ROWS($C$12:F141)),MATCH(K$11,lookupnames,0)),"")</f>
        <v/>
      </c>
      <c r="L141" s="67" t="str" cm="1">
        <f t="array" ref="L141">IF(ROWS($C$12:G141)&lt;=$E$9,INDEX(monetisedvalue,_xlfn.AGGREGATE(15,3,(lookup=$E$8)/(lookup=$E$8)*ROW(lookup)-ROW(Library!$C$8),ROWS($C$12:G141)),MATCH(L$11,lookupnames,0)),"")</f>
        <v/>
      </c>
    </row>
    <row r="142" spans="1:12" ht="45.65" customHeight="1">
      <c r="A142" s="10"/>
      <c r="B142" s="10"/>
      <c r="C142" s="10"/>
      <c r="D142" s="224" t="str">
        <f t="shared" si="12"/>
        <v/>
      </c>
      <c r="E142" s="231" t="str">
        <f t="shared" si="13"/>
        <v/>
      </c>
      <c r="F142" s="49" t="str">
        <f t="shared" si="14"/>
        <v/>
      </c>
      <c r="G142" s="49" t="str">
        <f t="shared" si="15"/>
        <v/>
      </c>
      <c r="H142" s="50" t="str" cm="1">
        <f t="array" ref="H142">IF(ROWS($C$12:C142)&lt;=$E$9,INDEX(monetisedvalue,_xlfn.AGGREGATE(15,3,(lookup=$E$8)/(lookup=$E$8)*ROW(lookup)-ROW(Library!$C$8),ROWS($C$12:C142)),MATCH(H$11,lookupnames,0)),"")</f>
        <v/>
      </c>
      <c r="I142" s="50" t="str" cm="1">
        <f t="array" ref="I142">IF(ROWS($C$12:D142)&lt;=$E$9,INDEX(monetisedvalue,_xlfn.AGGREGATE(15,3,(lookup=$E$8)/(lookup=$E$8)*ROW(lookup)-ROW(Library!$C$8),ROWS($C$12:D142)),MATCH(I$11,lookupnames,0)),"")</f>
        <v/>
      </c>
      <c r="J142" s="69" t="str" cm="1">
        <f t="array" ref="J142">IF(ROWS($C$12:E142)&lt;=$E$9,INDEX(monetisedvalue,_xlfn.AGGREGATE(15,3,(lookup=$E$8)/(lookup=$E$8)*ROW(lookup)-ROW(Library!$C$8),ROWS($C$12:E142)),MATCH(J$11,lookupnames,0)),"")</f>
        <v/>
      </c>
      <c r="K142" s="67" t="str" cm="1">
        <f t="array" ref="K142">IF(ROWS($C$12:F142)&lt;=$E$9,INDEX(monetisedvalue,_xlfn.AGGREGATE(15,3,(lookup=$E$8)/(lookup=$E$8)*ROW(lookup)-ROW(Library!$C$8),ROWS($C$12:F142)),MATCH(K$11,lookupnames,0)),"")</f>
        <v/>
      </c>
      <c r="L142" s="67" t="str" cm="1">
        <f t="array" ref="L142">IF(ROWS($C$12:G142)&lt;=$E$9,INDEX(monetisedvalue,_xlfn.AGGREGATE(15,3,(lookup=$E$8)/(lookup=$E$8)*ROW(lookup)-ROW(Library!$C$8),ROWS($C$12:G142)),MATCH(L$11,lookupnames,0)),"")</f>
        <v/>
      </c>
    </row>
    <row r="143" spans="1:12" ht="45.65" customHeight="1">
      <c r="A143" s="10"/>
      <c r="B143" s="10"/>
      <c r="C143" s="10"/>
      <c r="D143" s="224" t="str">
        <f t="shared" si="12"/>
        <v/>
      </c>
      <c r="E143" s="231" t="str">
        <f t="shared" si="13"/>
        <v/>
      </c>
      <c r="F143" s="49" t="str">
        <f t="shared" si="14"/>
        <v/>
      </c>
      <c r="G143" s="49" t="str">
        <f t="shared" si="15"/>
        <v/>
      </c>
      <c r="H143" s="50" t="str" cm="1">
        <f t="array" ref="H143">IF(ROWS($C$12:C143)&lt;=$E$9,INDEX(monetisedvalue,_xlfn.AGGREGATE(15,3,(lookup=$E$8)/(lookup=$E$8)*ROW(lookup)-ROW(Library!$C$8),ROWS($C$12:C143)),MATCH(H$11,lookupnames,0)),"")</f>
        <v/>
      </c>
      <c r="I143" s="50" t="str" cm="1">
        <f t="array" ref="I143">IF(ROWS($C$12:D143)&lt;=$E$9,INDEX(monetisedvalue,_xlfn.AGGREGATE(15,3,(lookup=$E$8)/(lookup=$E$8)*ROW(lookup)-ROW(Library!$C$8),ROWS($C$12:D143)),MATCH(I$11,lookupnames,0)),"")</f>
        <v/>
      </c>
      <c r="J143" s="69" t="str" cm="1">
        <f t="array" ref="J143">IF(ROWS($C$12:E143)&lt;=$E$9,INDEX(monetisedvalue,_xlfn.AGGREGATE(15,3,(lookup=$E$8)/(lookup=$E$8)*ROW(lookup)-ROW(Library!$C$8),ROWS($C$12:E143)),MATCH(J$11,lookupnames,0)),"")</f>
        <v/>
      </c>
      <c r="K143" s="67" t="str" cm="1">
        <f t="array" ref="K143">IF(ROWS($C$12:F143)&lt;=$E$9,INDEX(monetisedvalue,_xlfn.AGGREGATE(15,3,(lookup=$E$8)/(lookup=$E$8)*ROW(lookup)-ROW(Library!$C$8),ROWS($C$12:F143)),MATCH(K$11,lookupnames,0)),"")</f>
        <v/>
      </c>
      <c r="L143" s="67" t="str" cm="1">
        <f t="array" ref="L143">IF(ROWS($C$12:G143)&lt;=$E$9,INDEX(monetisedvalue,_xlfn.AGGREGATE(15,3,(lookup=$E$8)/(lookup=$E$8)*ROW(lookup)-ROW(Library!$C$8),ROWS($C$12:G143)),MATCH(L$11,lookupnames,0)),"")</f>
        <v/>
      </c>
    </row>
    <row r="144" spans="1:12" ht="45.65" customHeight="1">
      <c r="A144" s="10"/>
      <c r="B144" s="10"/>
      <c r="C144" s="10"/>
      <c r="D144" s="224" t="str">
        <f t="shared" si="12"/>
        <v/>
      </c>
      <c r="E144" s="231" t="str">
        <f t="shared" si="13"/>
        <v/>
      </c>
      <c r="F144" s="49" t="str">
        <f t="shared" si="14"/>
        <v/>
      </c>
      <c r="G144" s="49" t="str">
        <f t="shared" si="15"/>
        <v/>
      </c>
      <c r="H144" s="50" t="str" cm="1">
        <f t="array" ref="H144">IF(ROWS($C$12:C144)&lt;=$E$9,INDEX(monetisedvalue,_xlfn.AGGREGATE(15,3,(lookup=$E$8)/(lookup=$E$8)*ROW(lookup)-ROW(Library!$C$8),ROWS($C$12:C144)),MATCH(H$11,lookupnames,0)),"")</f>
        <v/>
      </c>
      <c r="I144" s="50" t="str" cm="1">
        <f t="array" ref="I144">IF(ROWS($C$12:D144)&lt;=$E$9,INDEX(monetisedvalue,_xlfn.AGGREGATE(15,3,(lookup=$E$8)/(lookup=$E$8)*ROW(lookup)-ROW(Library!$C$8),ROWS($C$12:D144)),MATCH(I$11,lookupnames,0)),"")</f>
        <v/>
      </c>
      <c r="J144" s="69" t="str" cm="1">
        <f t="array" ref="J144">IF(ROWS($C$12:E144)&lt;=$E$9,INDEX(monetisedvalue,_xlfn.AGGREGATE(15,3,(lookup=$E$8)/(lookup=$E$8)*ROW(lookup)-ROW(Library!$C$8),ROWS($C$12:E144)),MATCH(J$11,lookupnames,0)),"")</f>
        <v/>
      </c>
      <c r="K144" s="67" t="str" cm="1">
        <f t="array" ref="K144">IF(ROWS($C$12:F144)&lt;=$E$9,INDEX(monetisedvalue,_xlfn.AGGREGATE(15,3,(lookup=$E$8)/(lookup=$E$8)*ROW(lookup)-ROW(Library!$C$8),ROWS($C$12:F144)),MATCH(K$11,lookupnames,0)),"")</f>
        <v/>
      </c>
      <c r="L144" s="67" t="str" cm="1">
        <f t="array" ref="L144">IF(ROWS($C$12:G144)&lt;=$E$9,INDEX(monetisedvalue,_xlfn.AGGREGATE(15,3,(lookup=$E$8)/(lookup=$E$8)*ROW(lookup)-ROW(Library!$C$8),ROWS($C$12:G144)),MATCH(L$11,lookupnames,0)),"")</f>
        <v/>
      </c>
    </row>
    <row r="145" spans="1:12" ht="45.65" customHeight="1">
      <c r="A145" s="10"/>
      <c r="B145" s="10"/>
      <c r="C145" s="10"/>
      <c r="D145" s="224" t="str">
        <f t="shared" si="12"/>
        <v/>
      </c>
      <c r="E145" s="231" t="str">
        <f t="shared" si="13"/>
        <v/>
      </c>
      <c r="F145" s="49" t="str">
        <f t="shared" si="14"/>
        <v/>
      </c>
      <c r="G145" s="49" t="str">
        <f t="shared" si="15"/>
        <v/>
      </c>
      <c r="H145" s="50" t="str" cm="1">
        <f t="array" ref="H145">IF(ROWS($C$12:C145)&lt;=$E$9,INDEX(monetisedvalue,_xlfn.AGGREGATE(15,3,(lookup=$E$8)/(lookup=$E$8)*ROW(lookup)-ROW(Library!$C$8),ROWS($C$12:C145)),MATCH(H$11,lookupnames,0)),"")</f>
        <v/>
      </c>
      <c r="I145" s="50" t="str" cm="1">
        <f t="array" ref="I145">IF(ROWS($C$12:D145)&lt;=$E$9,INDEX(monetisedvalue,_xlfn.AGGREGATE(15,3,(lookup=$E$8)/(lookup=$E$8)*ROW(lookup)-ROW(Library!$C$8),ROWS($C$12:D145)),MATCH(I$11,lookupnames,0)),"")</f>
        <v/>
      </c>
      <c r="J145" s="69" t="str" cm="1">
        <f t="array" ref="J145">IF(ROWS($C$12:E145)&lt;=$E$9,INDEX(monetisedvalue,_xlfn.AGGREGATE(15,3,(lookup=$E$8)/(lookup=$E$8)*ROW(lookup)-ROW(Library!$C$8),ROWS($C$12:E145)),MATCH(J$11,lookupnames,0)),"")</f>
        <v/>
      </c>
      <c r="K145" s="67" t="str" cm="1">
        <f t="array" ref="K145">IF(ROWS($C$12:F145)&lt;=$E$9,INDEX(monetisedvalue,_xlfn.AGGREGATE(15,3,(lookup=$E$8)/(lookup=$E$8)*ROW(lookup)-ROW(Library!$C$8),ROWS($C$12:F145)),MATCH(K$11,lookupnames,0)),"")</f>
        <v/>
      </c>
      <c r="L145" s="67" t="str" cm="1">
        <f t="array" ref="L145">IF(ROWS($C$12:G145)&lt;=$E$9,INDEX(monetisedvalue,_xlfn.AGGREGATE(15,3,(lookup=$E$8)/(lookup=$E$8)*ROW(lookup)-ROW(Library!$C$8),ROWS($C$12:G145)),MATCH(L$11,lookupnames,0)),"")</f>
        <v/>
      </c>
    </row>
    <row r="146" spans="1:12" ht="45.65" customHeight="1">
      <c r="A146" s="10"/>
      <c r="B146" s="10"/>
      <c r="C146" s="10"/>
      <c r="D146" s="224" t="str">
        <f t="shared" si="12"/>
        <v/>
      </c>
      <c r="E146" s="231" t="str">
        <f t="shared" si="13"/>
        <v/>
      </c>
      <c r="F146" s="49" t="str">
        <f t="shared" si="14"/>
        <v/>
      </c>
      <c r="G146" s="49" t="str">
        <f t="shared" si="15"/>
        <v/>
      </c>
      <c r="H146" s="50" t="str" cm="1">
        <f t="array" ref="H146">IF(ROWS($C$12:C146)&lt;=$E$9,INDEX(monetisedvalue,_xlfn.AGGREGATE(15,3,(lookup=$E$8)/(lookup=$E$8)*ROW(lookup)-ROW(Library!$C$8),ROWS($C$12:C146)),MATCH(H$11,lookupnames,0)),"")</f>
        <v/>
      </c>
      <c r="I146" s="50" t="str" cm="1">
        <f t="array" ref="I146">IF(ROWS($C$12:D146)&lt;=$E$9,INDEX(monetisedvalue,_xlfn.AGGREGATE(15,3,(lookup=$E$8)/(lookup=$E$8)*ROW(lookup)-ROW(Library!$C$8),ROWS($C$12:D146)),MATCH(I$11,lookupnames,0)),"")</f>
        <v/>
      </c>
      <c r="J146" s="69" t="str" cm="1">
        <f t="array" ref="J146">IF(ROWS($C$12:E146)&lt;=$E$9,INDEX(monetisedvalue,_xlfn.AGGREGATE(15,3,(lookup=$E$8)/(lookup=$E$8)*ROW(lookup)-ROW(Library!$C$8),ROWS($C$12:E146)),MATCH(J$11,lookupnames,0)),"")</f>
        <v/>
      </c>
      <c r="K146" s="67" t="str" cm="1">
        <f t="array" ref="K146">IF(ROWS($C$12:F146)&lt;=$E$9,INDEX(monetisedvalue,_xlfn.AGGREGATE(15,3,(lookup=$E$8)/(lookup=$E$8)*ROW(lookup)-ROW(Library!$C$8),ROWS($C$12:F146)),MATCH(K$11,lookupnames,0)),"")</f>
        <v/>
      </c>
      <c r="L146" s="67" t="str" cm="1">
        <f t="array" ref="L146">IF(ROWS($C$12:G146)&lt;=$E$9,INDEX(monetisedvalue,_xlfn.AGGREGATE(15,3,(lookup=$E$8)/(lookup=$E$8)*ROW(lookup)-ROW(Library!$C$8),ROWS($C$12:G146)),MATCH(L$11,lookupnames,0)),"")</f>
        <v/>
      </c>
    </row>
    <row r="147" spans="1:12" ht="45.65" customHeight="1">
      <c r="A147" s="10"/>
      <c r="B147" s="10"/>
      <c r="C147" s="10"/>
      <c r="D147" s="224" t="str">
        <f t="shared" si="12"/>
        <v/>
      </c>
      <c r="E147" s="231" t="str">
        <f t="shared" si="13"/>
        <v/>
      </c>
      <c r="F147" s="49" t="str">
        <f t="shared" si="14"/>
        <v/>
      </c>
      <c r="G147" s="49" t="str">
        <f t="shared" si="15"/>
        <v/>
      </c>
      <c r="H147" s="50" t="str" cm="1">
        <f t="array" ref="H147">IF(ROWS($C$12:C147)&lt;=$E$9,INDEX(monetisedvalue,_xlfn.AGGREGATE(15,3,(lookup=$E$8)/(lookup=$E$8)*ROW(lookup)-ROW(Library!$C$8),ROWS($C$12:C147)),MATCH(H$11,lookupnames,0)),"")</f>
        <v/>
      </c>
      <c r="I147" s="50" t="str" cm="1">
        <f t="array" ref="I147">IF(ROWS($C$12:D147)&lt;=$E$9,INDEX(monetisedvalue,_xlfn.AGGREGATE(15,3,(lookup=$E$8)/(lookup=$E$8)*ROW(lookup)-ROW(Library!$C$8),ROWS($C$12:D147)),MATCH(I$11,lookupnames,0)),"")</f>
        <v/>
      </c>
      <c r="J147" s="69" t="str" cm="1">
        <f t="array" ref="J147">IF(ROWS($C$12:E147)&lt;=$E$9,INDEX(monetisedvalue,_xlfn.AGGREGATE(15,3,(lookup=$E$8)/(lookup=$E$8)*ROW(lookup)-ROW(Library!$C$8),ROWS($C$12:E147)),MATCH(J$11,lookupnames,0)),"")</f>
        <v/>
      </c>
      <c r="K147" s="67" t="str" cm="1">
        <f t="array" ref="K147">IF(ROWS($C$12:F147)&lt;=$E$9,INDEX(monetisedvalue,_xlfn.AGGREGATE(15,3,(lookup=$E$8)/(lookup=$E$8)*ROW(lookup)-ROW(Library!$C$8),ROWS($C$12:F147)),MATCH(K$11,lookupnames,0)),"")</f>
        <v/>
      </c>
      <c r="L147" s="67" t="str" cm="1">
        <f t="array" ref="L147">IF(ROWS($C$12:G147)&lt;=$E$9,INDEX(monetisedvalue,_xlfn.AGGREGATE(15,3,(lookup=$E$8)/(lookup=$E$8)*ROW(lookup)-ROW(Library!$C$8),ROWS($C$12:G147)),MATCH(L$11,lookupnames,0)),"")</f>
        <v/>
      </c>
    </row>
    <row r="148" spans="1:12" ht="45.65" customHeight="1">
      <c r="A148" s="10"/>
      <c r="B148" s="10"/>
      <c r="C148" s="10"/>
      <c r="D148" s="224" t="str">
        <f t="shared" si="12"/>
        <v/>
      </c>
      <c r="E148" s="231" t="str">
        <f t="shared" si="13"/>
        <v/>
      </c>
      <c r="F148" s="49" t="str">
        <f t="shared" si="14"/>
        <v/>
      </c>
      <c r="G148" s="49" t="str">
        <f t="shared" si="15"/>
        <v/>
      </c>
      <c r="H148" s="50" t="str" cm="1">
        <f t="array" ref="H148">IF(ROWS($C$12:C148)&lt;=$E$9,INDEX(monetisedvalue,_xlfn.AGGREGATE(15,3,(lookup=$E$8)/(lookup=$E$8)*ROW(lookup)-ROW(Library!$C$8),ROWS($C$12:C148)),MATCH(H$11,lookupnames,0)),"")</f>
        <v/>
      </c>
      <c r="I148" s="50" t="str" cm="1">
        <f t="array" ref="I148">IF(ROWS($C$12:D148)&lt;=$E$9,INDEX(monetisedvalue,_xlfn.AGGREGATE(15,3,(lookup=$E$8)/(lookup=$E$8)*ROW(lookup)-ROW(Library!$C$8),ROWS($C$12:D148)),MATCH(I$11,lookupnames,0)),"")</f>
        <v/>
      </c>
      <c r="J148" s="69" t="str" cm="1">
        <f t="array" ref="J148">IF(ROWS($C$12:E148)&lt;=$E$9,INDEX(monetisedvalue,_xlfn.AGGREGATE(15,3,(lookup=$E$8)/(lookup=$E$8)*ROW(lookup)-ROW(Library!$C$8),ROWS($C$12:E148)),MATCH(J$11,lookupnames,0)),"")</f>
        <v/>
      </c>
      <c r="K148" s="67" t="str" cm="1">
        <f t="array" ref="K148">IF(ROWS($C$12:F148)&lt;=$E$9,INDEX(monetisedvalue,_xlfn.AGGREGATE(15,3,(lookup=$E$8)/(lookup=$E$8)*ROW(lookup)-ROW(Library!$C$8),ROWS($C$12:F148)),MATCH(K$11,lookupnames,0)),"")</f>
        <v/>
      </c>
      <c r="L148" s="67" t="str" cm="1">
        <f t="array" ref="L148">IF(ROWS($C$12:G148)&lt;=$E$9,INDEX(monetisedvalue,_xlfn.AGGREGATE(15,3,(lookup=$E$8)/(lookup=$E$8)*ROW(lookup)-ROW(Library!$C$8),ROWS($C$12:G148)),MATCH(L$11,lookupnames,0)),"")</f>
        <v/>
      </c>
    </row>
    <row r="149" spans="1:12" ht="45.65" customHeight="1">
      <c r="A149" s="10"/>
      <c r="B149" s="10"/>
      <c r="C149" s="10"/>
      <c r="D149" s="224" t="str">
        <f t="shared" si="12"/>
        <v/>
      </c>
      <c r="E149" s="231" t="str">
        <f t="shared" si="13"/>
        <v/>
      </c>
      <c r="F149" s="49" t="str">
        <f t="shared" si="14"/>
        <v/>
      </c>
      <c r="G149" s="49" t="str">
        <f t="shared" si="15"/>
        <v/>
      </c>
      <c r="H149" s="50" t="str" cm="1">
        <f t="array" ref="H149">IF(ROWS($C$12:C149)&lt;=$E$9,INDEX(monetisedvalue,_xlfn.AGGREGATE(15,3,(lookup=$E$8)/(lookup=$E$8)*ROW(lookup)-ROW(Library!$C$8),ROWS($C$12:C149)),MATCH(H$11,lookupnames,0)),"")</f>
        <v/>
      </c>
      <c r="I149" s="50" t="str" cm="1">
        <f t="array" ref="I149">IF(ROWS($C$12:D149)&lt;=$E$9,INDEX(monetisedvalue,_xlfn.AGGREGATE(15,3,(lookup=$E$8)/(lookup=$E$8)*ROW(lookup)-ROW(Library!$C$8),ROWS($C$12:D149)),MATCH(I$11,lookupnames,0)),"")</f>
        <v/>
      </c>
      <c r="J149" s="69" t="str" cm="1">
        <f t="array" ref="J149">IF(ROWS($C$12:E149)&lt;=$E$9,INDEX(monetisedvalue,_xlfn.AGGREGATE(15,3,(lookup=$E$8)/(lookup=$E$8)*ROW(lookup)-ROW(Library!$C$8),ROWS($C$12:E149)),MATCH(J$11,lookupnames,0)),"")</f>
        <v/>
      </c>
      <c r="K149" s="67" t="str" cm="1">
        <f t="array" ref="K149">IF(ROWS($C$12:F149)&lt;=$E$9,INDEX(monetisedvalue,_xlfn.AGGREGATE(15,3,(lookup=$E$8)/(lookup=$E$8)*ROW(lookup)-ROW(Library!$C$8),ROWS($C$12:F149)),MATCH(K$11,lookupnames,0)),"")</f>
        <v/>
      </c>
      <c r="L149" s="67" t="str" cm="1">
        <f t="array" ref="L149">IF(ROWS($C$12:G149)&lt;=$E$9,INDEX(monetisedvalue,_xlfn.AGGREGATE(15,3,(lookup=$E$8)/(lookup=$E$8)*ROW(lookup)-ROW(Library!$C$8),ROWS($C$12:G149)),MATCH(L$11,lookupnames,0)),"")</f>
        <v/>
      </c>
    </row>
    <row r="150" spans="1:12" ht="45.65" customHeight="1">
      <c r="A150" s="10"/>
      <c r="B150" s="10"/>
      <c r="C150" s="10"/>
      <c r="D150" s="224" t="str">
        <f t="shared" si="12"/>
        <v/>
      </c>
      <c r="E150" s="231" t="str">
        <f t="shared" si="13"/>
        <v/>
      </c>
      <c r="F150" s="49" t="str">
        <f t="shared" si="14"/>
        <v/>
      </c>
      <c r="G150" s="49" t="str">
        <f t="shared" si="15"/>
        <v/>
      </c>
      <c r="H150" s="50" t="str" cm="1">
        <f t="array" ref="H150">IF(ROWS($C$12:C150)&lt;=$E$9,INDEX(monetisedvalue,_xlfn.AGGREGATE(15,3,(lookup=$E$8)/(lookup=$E$8)*ROW(lookup)-ROW(Library!$C$8),ROWS($C$12:C150)),MATCH(H$11,lookupnames,0)),"")</f>
        <v/>
      </c>
      <c r="I150" s="50" t="str" cm="1">
        <f t="array" ref="I150">IF(ROWS($C$12:D150)&lt;=$E$9,INDEX(monetisedvalue,_xlfn.AGGREGATE(15,3,(lookup=$E$8)/(lookup=$E$8)*ROW(lookup)-ROW(Library!$C$8),ROWS($C$12:D150)),MATCH(I$11,lookupnames,0)),"")</f>
        <v/>
      </c>
      <c r="J150" s="69" t="str" cm="1">
        <f t="array" ref="J150">IF(ROWS($C$12:E150)&lt;=$E$9,INDEX(monetisedvalue,_xlfn.AGGREGATE(15,3,(lookup=$E$8)/(lookup=$E$8)*ROW(lookup)-ROW(Library!$C$8),ROWS($C$12:E150)),MATCH(J$11,lookupnames,0)),"")</f>
        <v/>
      </c>
      <c r="K150" s="67" t="str" cm="1">
        <f t="array" ref="K150">IF(ROWS($C$12:F150)&lt;=$E$9,INDEX(monetisedvalue,_xlfn.AGGREGATE(15,3,(lookup=$E$8)/(lookup=$E$8)*ROW(lookup)-ROW(Library!$C$8),ROWS($C$12:F150)),MATCH(K$11,lookupnames,0)),"")</f>
        <v/>
      </c>
      <c r="L150" s="67" t="str" cm="1">
        <f t="array" ref="L150">IF(ROWS($C$12:G150)&lt;=$E$9,INDEX(monetisedvalue,_xlfn.AGGREGATE(15,3,(lookup=$E$8)/(lookup=$E$8)*ROW(lookup)-ROW(Library!$C$8),ROWS($C$12:G150)),MATCH(L$11,lookupnames,0)),"")</f>
        <v/>
      </c>
    </row>
    <row r="151" spans="1:12" ht="45.65" customHeight="1">
      <c r="A151" s="10"/>
      <c r="B151" s="10"/>
      <c r="C151" s="10"/>
      <c r="D151" s="224" t="str">
        <f t="shared" si="12"/>
        <v/>
      </c>
      <c r="E151" s="231" t="str">
        <f t="shared" si="13"/>
        <v/>
      </c>
      <c r="F151" s="49" t="str">
        <f t="shared" si="14"/>
        <v/>
      </c>
      <c r="G151" s="49" t="str">
        <f t="shared" si="15"/>
        <v/>
      </c>
      <c r="H151" s="50" t="str" cm="1">
        <f t="array" ref="H151">IF(ROWS($C$12:C151)&lt;=$E$9,INDEX(monetisedvalue,_xlfn.AGGREGATE(15,3,(lookup=$E$8)/(lookup=$E$8)*ROW(lookup)-ROW(Library!$C$8),ROWS($C$12:C151)),MATCH(H$11,lookupnames,0)),"")</f>
        <v/>
      </c>
      <c r="I151" s="50" t="str" cm="1">
        <f t="array" ref="I151">IF(ROWS($C$12:D151)&lt;=$E$9,INDEX(monetisedvalue,_xlfn.AGGREGATE(15,3,(lookup=$E$8)/(lookup=$E$8)*ROW(lookup)-ROW(Library!$C$8),ROWS($C$12:D151)),MATCH(I$11,lookupnames,0)),"")</f>
        <v/>
      </c>
      <c r="J151" s="69" t="str" cm="1">
        <f t="array" ref="J151">IF(ROWS($C$12:E151)&lt;=$E$9,INDEX(monetisedvalue,_xlfn.AGGREGATE(15,3,(lookup=$E$8)/(lookup=$E$8)*ROW(lookup)-ROW(Library!$C$8),ROWS($C$12:E151)),MATCH(J$11,lookupnames,0)),"")</f>
        <v/>
      </c>
      <c r="K151" s="67" t="str" cm="1">
        <f t="array" ref="K151">IF(ROWS($C$12:F151)&lt;=$E$9,INDEX(monetisedvalue,_xlfn.AGGREGATE(15,3,(lookup=$E$8)/(lookup=$E$8)*ROW(lookup)-ROW(Library!$C$8),ROWS($C$12:F151)),MATCH(K$11,lookupnames,0)),"")</f>
        <v/>
      </c>
      <c r="L151" s="67" t="str" cm="1">
        <f t="array" ref="L151">IF(ROWS($C$12:G151)&lt;=$E$9,INDEX(monetisedvalue,_xlfn.AGGREGATE(15,3,(lookup=$E$8)/(lookup=$E$8)*ROW(lookup)-ROW(Library!$C$8),ROWS($C$12:G151)),MATCH(L$11,lookupnames,0)),"")</f>
        <v/>
      </c>
    </row>
    <row r="152" spans="1:12" ht="45.65" customHeight="1">
      <c r="A152" s="10"/>
      <c r="B152" s="10"/>
      <c r="C152" s="10"/>
      <c r="D152" s="224" t="str">
        <f t="shared" si="12"/>
        <v/>
      </c>
      <c r="E152" s="231" t="str">
        <f t="shared" si="13"/>
        <v/>
      </c>
      <c r="F152" s="49" t="str">
        <f t="shared" si="14"/>
        <v/>
      </c>
      <c r="G152" s="49" t="str">
        <f t="shared" si="15"/>
        <v/>
      </c>
      <c r="H152" s="50" t="str" cm="1">
        <f t="array" ref="H152">IF(ROWS($C$12:C152)&lt;=$E$9,INDEX(monetisedvalue,_xlfn.AGGREGATE(15,3,(lookup=$E$8)/(lookup=$E$8)*ROW(lookup)-ROW(Library!$C$8),ROWS($C$12:C152)),MATCH(H$11,lookupnames,0)),"")</f>
        <v/>
      </c>
      <c r="I152" s="50" t="str" cm="1">
        <f t="array" ref="I152">IF(ROWS($C$12:D152)&lt;=$E$9,INDEX(monetisedvalue,_xlfn.AGGREGATE(15,3,(lookup=$E$8)/(lookup=$E$8)*ROW(lookup)-ROW(Library!$C$8),ROWS($C$12:D152)),MATCH(I$11,lookupnames,0)),"")</f>
        <v/>
      </c>
      <c r="J152" s="69" t="str" cm="1">
        <f t="array" ref="J152">IF(ROWS($C$12:E152)&lt;=$E$9,INDEX(monetisedvalue,_xlfn.AGGREGATE(15,3,(lookup=$E$8)/(lookup=$E$8)*ROW(lookup)-ROW(Library!$C$8),ROWS($C$12:E152)),MATCH(J$11,lookupnames,0)),"")</f>
        <v/>
      </c>
      <c r="K152" s="67" t="str" cm="1">
        <f t="array" ref="K152">IF(ROWS($C$12:F152)&lt;=$E$9,INDEX(monetisedvalue,_xlfn.AGGREGATE(15,3,(lookup=$E$8)/(lookup=$E$8)*ROW(lookup)-ROW(Library!$C$8),ROWS($C$12:F152)),MATCH(K$11,lookupnames,0)),"")</f>
        <v/>
      </c>
      <c r="L152" s="67" t="str" cm="1">
        <f t="array" ref="L152">IF(ROWS($C$12:G152)&lt;=$E$9,INDEX(monetisedvalue,_xlfn.AGGREGATE(15,3,(lookup=$E$8)/(lookup=$E$8)*ROW(lookup)-ROW(Library!$C$8),ROWS($C$12:G152)),MATCH(L$11,lookupnames,0)),"")</f>
        <v/>
      </c>
    </row>
    <row r="153" spans="1:12" ht="45.65" customHeight="1">
      <c r="A153" s="10"/>
      <c r="B153" s="10"/>
      <c r="C153" s="10"/>
      <c r="D153" s="224" t="str">
        <f t="shared" si="12"/>
        <v/>
      </c>
      <c r="E153" s="231" t="str">
        <f t="shared" si="13"/>
        <v/>
      </c>
      <c r="F153" s="49" t="str">
        <f t="shared" si="14"/>
        <v/>
      </c>
      <c r="G153" s="49" t="str">
        <f t="shared" si="15"/>
        <v/>
      </c>
      <c r="H153" s="50" t="str" cm="1">
        <f t="array" ref="H153">IF(ROWS($C$12:C153)&lt;=$E$9,INDEX(monetisedvalue,_xlfn.AGGREGATE(15,3,(lookup=$E$8)/(lookup=$E$8)*ROW(lookup)-ROW(Library!$C$8),ROWS($C$12:C153)),MATCH(H$11,lookupnames,0)),"")</f>
        <v/>
      </c>
      <c r="I153" s="50" t="str" cm="1">
        <f t="array" ref="I153">IF(ROWS($C$12:D153)&lt;=$E$9,INDEX(monetisedvalue,_xlfn.AGGREGATE(15,3,(lookup=$E$8)/(lookup=$E$8)*ROW(lookup)-ROW(Library!$C$8),ROWS($C$12:D153)),MATCH(I$11,lookupnames,0)),"")</f>
        <v/>
      </c>
      <c r="J153" s="69" t="str" cm="1">
        <f t="array" ref="J153">IF(ROWS($C$12:E153)&lt;=$E$9,INDEX(monetisedvalue,_xlfn.AGGREGATE(15,3,(lookup=$E$8)/(lookup=$E$8)*ROW(lookup)-ROW(Library!$C$8),ROWS($C$12:E153)),MATCH(J$11,lookupnames,0)),"")</f>
        <v/>
      </c>
      <c r="K153" s="67" t="str" cm="1">
        <f t="array" ref="K153">IF(ROWS($C$12:F153)&lt;=$E$9,INDEX(monetisedvalue,_xlfn.AGGREGATE(15,3,(lookup=$E$8)/(lookup=$E$8)*ROW(lookup)-ROW(Library!$C$8),ROWS($C$12:F153)),MATCH(K$11,lookupnames,0)),"")</f>
        <v/>
      </c>
      <c r="L153" s="67" t="str" cm="1">
        <f t="array" ref="L153">IF(ROWS($C$12:G153)&lt;=$E$9,INDEX(monetisedvalue,_xlfn.AGGREGATE(15,3,(lookup=$E$8)/(lookup=$E$8)*ROW(lookup)-ROW(Library!$C$8),ROWS($C$12:G153)),MATCH(L$11,lookupnames,0)),"")</f>
        <v/>
      </c>
    </row>
    <row r="154" spans="1:12" ht="45.65" customHeight="1">
      <c r="A154" s="10"/>
      <c r="B154" s="10"/>
      <c r="C154" s="10"/>
      <c r="D154" s="224" t="str">
        <f t="shared" si="12"/>
        <v/>
      </c>
      <c r="E154" s="231" t="str">
        <f t="shared" si="13"/>
        <v/>
      </c>
      <c r="F154" s="49" t="str">
        <f t="shared" si="14"/>
        <v/>
      </c>
      <c r="G154" s="49" t="str">
        <f t="shared" si="15"/>
        <v/>
      </c>
      <c r="H154" s="50" t="str" cm="1">
        <f t="array" ref="H154">IF(ROWS($C$12:C154)&lt;=$E$9,INDEX(monetisedvalue,_xlfn.AGGREGATE(15,3,(lookup=$E$8)/(lookup=$E$8)*ROW(lookup)-ROW(Library!$C$8),ROWS($C$12:C154)),MATCH(H$11,lookupnames,0)),"")</f>
        <v/>
      </c>
      <c r="I154" s="50" t="str" cm="1">
        <f t="array" ref="I154">IF(ROWS($C$12:D154)&lt;=$E$9,INDEX(monetisedvalue,_xlfn.AGGREGATE(15,3,(lookup=$E$8)/(lookup=$E$8)*ROW(lookup)-ROW(Library!$C$8),ROWS($C$12:D154)),MATCH(I$11,lookupnames,0)),"")</f>
        <v/>
      </c>
      <c r="J154" s="69" t="str" cm="1">
        <f t="array" ref="J154">IF(ROWS($C$12:E154)&lt;=$E$9,INDEX(monetisedvalue,_xlfn.AGGREGATE(15,3,(lookup=$E$8)/(lookup=$E$8)*ROW(lookup)-ROW(Library!$C$8),ROWS($C$12:E154)),MATCH(J$11,lookupnames,0)),"")</f>
        <v/>
      </c>
      <c r="K154" s="67" t="str" cm="1">
        <f t="array" ref="K154">IF(ROWS($C$12:F154)&lt;=$E$9,INDEX(monetisedvalue,_xlfn.AGGREGATE(15,3,(lookup=$E$8)/(lookup=$E$8)*ROW(lookup)-ROW(Library!$C$8),ROWS($C$12:F154)),MATCH(K$11,lookupnames,0)),"")</f>
        <v/>
      </c>
      <c r="L154" s="67" t="str" cm="1">
        <f t="array" ref="L154">IF(ROWS($C$12:G154)&lt;=$E$9,INDEX(monetisedvalue,_xlfn.AGGREGATE(15,3,(lookup=$E$8)/(lookup=$E$8)*ROW(lookup)-ROW(Library!$C$8),ROWS($C$12:G154)),MATCH(L$11,lookupnames,0)),"")</f>
        <v/>
      </c>
    </row>
    <row r="155" spans="1:12" ht="45.65" customHeight="1">
      <c r="A155" s="10"/>
      <c r="B155" s="10"/>
      <c r="C155" s="10"/>
      <c r="D155" s="224" t="str">
        <f t="shared" si="12"/>
        <v/>
      </c>
      <c r="E155" s="231" t="str">
        <f t="shared" si="13"/>
        <v/>
      </c>
      <c r="F155" s="49" t="str">
        <f t="shared" si="14"/>
        <v/>
      </c>
      <c r="G155" s="49" t="str">
        <f t="shared" si="15"/>
        <v/>
      </c>
      <c r="H155" s="50" t="str" cm="1">
        <f t="array" ref="H155">IF(ROWS($C$12:C155)&lt;=$E$9,INDEX(monetisedvalue,_xlfn.AGGREGATE(15,3,(lookup=$E$8)/(lookup=$E$8)*ROW(lookup)-ROW(Library!$C$8),ROWS($C$12:C155)),MATCH(H$11,lookupnames,0)),"")</f>
        <v/>
      </c>
      <c r="I155" s="50" t="str" cm="1">
        <f t="array" ref="I155">IF(ROWS($C$12:D155)&lt;=$E$9,INDEX(monetisedvalue,_xlfn.AGGREGATE(15,3,(lookup=$E$8)/(lookup=$E$8)*ROW(lookup)-ROW(Library!$C$8),ROWS($C$12:D155)),MATCH(I$11,lookupnames,0)),"")</f>
        <v/>
      </c>
      <c r="J155" s="69" t="str" cm="1">
        <f t="array" ref="J155">IF(ROWS($C$12:E155)&lt;=$E$9,INDEX(monetisedvalue,_xlfn.AGGREGATE(15,3,(lookup=$E$8)/(lookup=$E$8)*ROW(lookup)-ROW(Library!$C$8),ROWS($C$12:E155)),MATCH(J$11,lookupnames,0)),"")</f>
        <v/>
      </c>
      <c r="K155" s="67" t="str" cm="1">
        <f t="array" ref="K155">IF(ROWS($C$12:F155)&lt;=$E$9,INDEX(monetisedvalue,_xlfn.AGGREGATE(15,3,(lookup=$E$8)/(lookup=$E$8)*ROW(lookup)-ROW(Library!$C$8),ROWS($C$12:F155)),MATCH(K$11,lookupnames,0)),"")</f>
        <v/>
      </c>
      <c r="L155" s="67" t="str" cm="1">
        <f t="array" ref="L155">IF(ROWS($C$12:G155)&lt;=$E$9,INDEX(monetisedvalue,_xlfn.AGGREGATE(15,3,(lookup=$E$8)/(lookup=$E$8)*ROW(lookup)-ROW(Library!$C$8),ROWS($C$12:G155)),MATCH(L$11,lookupnames,0)),"")</f>
        <v/>
      </c>
    </row>
    <row r="156" spans="1:12" ht="45.65" customHeight="1">
      <c r="A156" s="10"/>
      <c r="B156" s="10"/>
      <c r="C156" s="10"/>
      <c r="D156" s="224" t="str">
        <f t="shared" si="12"/>
        <v/>
      </c>
      <c r="E156" s="231" t="str">
        <f t="shared" si="13"/>
        <v/>
      </c>
      <c r="F156" s="49" t="str">
        <f t="shared" si="14"/>
        <v/>
      </c>
      <c r="G156" s="49" t="str">
        <f t="shared" si="15"/>
        <v/>
      </c>
      <c r="H156" s="50" t="str" cm="1">
        <f t="array" ref="H156">IF(ROWS($C$12:C156)&lt;=$E$9,INDEX(monetisedvalue,_xlfn.AGGREGATE(15,3,(lookup=$E$8)/(lookup=$E$8)*ROW(lookup)-ROW(Library!$C$8),ROWS($C$12:C156)),MATCH(H$11,lookupnames,0)),"")</f>
        <v/>
      </c>
      <c r="I156" s="50" t="str" cm="1">
        <f t="array" ref="I156">IF(ROWS($C$12:D156)&lt;=$E$9,INDEX(monetisedvalue,_xlfn.AGGREGATE(15,3,(lookup=$E$8)/(lookup=$E$8)*ROW(lookup)-ROW(Library!$C$8),ROWS($C$12:D156)),MATCH(I$11,lookupnames,0)),"")</f>
        <v/>
      </c>
      <c r="J156" s="69" t="str" cm="1">
        <f t="array" ref="J156">IF(ROWS($C$12:E156)&lt;=$E$9,INDEX(monetisedvalue,_xlfn.AGGREGATE(15,3,(lookup=$E$8)/(lookup=$E$8)*ROW(lookup)-ROW(Library!$C$8),ROWS($C$12:E156)),MATCH(J$11,lookupnames,0)),"")</f>
        <v/>
      </c>
      <c r="K156" s="67" t="str" cm="1">
        <f t="array" ref="K156">IF(ROWS($C$12:F156)&lt;=$E$9,INDEX(monetisedvalue,_xlfn.AGGREGATE(15,3,(lookup=$E$8)/(lookup=$E$8)*ROW(lookup)-ROW(Library!$C$8),ROWS($C$12:F156)),MATCH(K$11,lookupnames,0)),"")</f>
        <v/>
      </c>
      <c r="L156" s="67" t="str" cm="1">
        <f t="array" ref="L156">IF(ROWS($C$12:G156)&lt;=$E$9,INDEX(monetisedvalue,_xlfn.AGGREGATE(15,3,(lookup=$E$8)/(lookup=$E$8)*ROW(lookup)-ROW(Library!$C$8),ROWS($C$12:G156)),MATCH(L$11,lookupnames,0)),"")</f>
        <v/>
      </c>
    </row>
    <row r="157" spans="1:12" ht="45.65" customHeight="1">
      <c r="A157" s="10"/>
      <c r="B157" s="10"/>
      <c r="C157" s="10"/>
      <c r="D157" s="224" t="str">
        <f t="shared" si="12"/>
        <v/>
      </c>
      <c r="E157" s="231" t="str">
        <f t="shared" si="13"/>
        <v/>
      </c>
      <c r="F157" s="49" t="str">
        <f t="shared" si="14"/>
        <v/>
      </c>
      <c r="G157" s="49" t="str">
        <f t="shared" si="15"/>
        <v/>
      </c>
      <c r="H157" s="50" t="str" cm="1">
        <f t="array" ref="H157">IF(ROWS($C$12:C157)&lt;=$E$9,INDEX(monetisedvalue,_xlfn.AGGREGATE(15,3,(lookup=$E$8)/(lookup=$E$8)*ROW(lookup)-ROW(Library!$C$8),ROWS($C$12:C157)),MATCH(H$11,lookupnames,0)),"")</f>
        <v/>
      </c>
      <c r="I157" s="50" t="str" cm="1">
        <f t="array" ref="I157">IF(ROWS($C$12:D157)&lt;=$E$9,INDEX(monetisedvalue,_xlfn.AGGREGATE(15,3,(lookup=$E$8)/(lookup=$E$8)*ROW(lookup)-ROW(Library!$C$8),ROWS($C$12:D157)),MATCH(I$11,lookupnames,0)),"")</f>
        <v/>
      </c>
      <c r="J157" s="69" t="str" cm="1">
        <f t="array" ref="J157">IF(ROWS($C$12:E157)&lt;=$E$9,INDEX(monetisedvalue,_xlfn.AGGREGATE(15,3,(lookup=$E$8)/(lookup=$E$8)*ROW(lookup)-ROW(Library!$C$8),ROWS($C$12:E157)),MATCH(J$11,lookupnames,0)),"")</f>
        <v/>
      </c>
      <c r="K157" s="67" t="str" cm="1">
        <f t="array" ref="K157">IF(ROWS($C$12:F157)&lt;=$E$9,INDEX(monetisedvalue,_xlfn.AGGREGATE(15,3,(lookup=$E$8)/(lookup=$E$8)*ROW(lookup)-ROW(Library!$C$8),ROWS($C$12:F157)),MATCH(K$11,lookupnames,0)),"")</f>
        <v/>
      </c>
      <c r="L157" s="67" t="str" cm="1">
        <f t="array" ref="L157">IF(ROWS($C$12:G157)&lt;=$E$9,INDEX(monetisedvalue,_xlfn.AGGREGATE(15,3,(lookup=$E$8)/(lookup=$E$8)*ROW(lookup)-ROW(Library!$C$8),ROWS($C$12:G157)),MATCH(L$11,lookupnames,0)),"")</f>
        <v/>
      </c>
    </row>
    <row r="158" spans="1:12" ht="45.65" customHeight="1">
      <c r="A158" s="10"/>
      <c r="B158" s="10"/>
      <c r="C158" s="10"/>
      <c r="D158" s="224" t="str">
        <f t="shared" si="12"/>
        <v/>
      </c>
      <c r="E158" s="231" t="str">
        <f t="shared" si="13"/>
        <v/>
      </c>
      <c r="F158" s="49" t="str">
        <f t="shared" si="14"/>
        <v/>
      </c>
      <c r="G158" s="49" t="str">
        <f t="shared" si="15"/>
        <v/>
      </c>
      <c r="H158" s="50" t="str" cm="1">
        <f t="array" ref="H158">IF(ROWS($C$12:C158)&lt;=$E$9,INDEX(monetisedvalue,_xlfn.AGGREGATE(15,3,(lookup=$E$8)/(lookup=$E$8)*ROW(lookup)-ROW(Library!$C$8),ROWS($C$12:C158)),MATCH(H$11,lookupnames,0)),"")</f>
        <v/>
      </c>
      <c r="I158" s="50" t="str" cm="1">
        <f t="array" ref="I158">IF(ROWS($C$12:D158)&lt;=$E$9,INDEX(monetisedvalue,_xlfn.AGGREGATE(15,3,(lookup=$E$8)/(lookup=$E$8)*ROW(lookup)-ROW(Library!$C$8),ROWS($C$12:D158)),MATCH(I$11,lookupnames,0)),"")</f>
        <v/>
      </c>
      <c r="J158" s="69" t="str" cm="1">
        <f t="array" ref="J158">IF(ROWS($C$12:E158)&lt;=$E$9,INDEX(monetisedvalue,_xlfn.AGGREGATE(15,3,(lookup=$E$8)/(lookup=$E$8)*ROW(lookup)-ROW(Library!$C$8),ROWS($C$12:E158)),MATCH(J$11,lookupnames,0)),"")</f>
        <v/>
      </c>
      <c r="K158" s="67" t="str" cm="1">
        <f t="array" ref="K158">IF(ROWS($C$12:F158)&lt;=$E$9,INDEX(monetisedvalue,_xlfn.AGGREGATE(15,3,(lookup=$E$8)/(lookup=$E$8)*ROW(lookup)-ROW(Library!$C$8),ROWS($C$12:F158)),MATCH(K$11,lookupnames,0)),"")</f>
        <v/>
      </c>
      <c r="L158" s="67" t="str" cm="1">
        <f t="array" ref="L158">IF(ROWS($C$12:G158)&lt;=$E$9,INDEX(monetisedvalue,_xlfn.AGGREGATE(15,3,(lookup=$E$8)/(lookup=$E$8)*ROW(lookup)-ROW(Library!$C$8),ROWS($C$12:G158)),MATCH(L$11,lookupnames,0)),"")</f>
        <v/>
      </c>
    </row>
    <row r="159" spans="1:12" ht="45.65" customHeight="1">
      <c r="A159" s="10"/>
      <c r="B159" s="10"/>
      <c r="C159" s="10"/>
      <c r="D159" s="224" t="str">
        <f t="shared" si="12"/>
        <v/>
      </c>
      <c r="E159" s="231" t="str">
        <f t="shared" si="13"/>
        <v/>
      </c>
      <c r="F159" s="49" t="str">
        <f t="shared" si="14"/>
        <v/>
      </c>
      <c r="G159" s="49" t="str">
        <f t="shared" si="15"/>
        <v/>
      </c>
      <c r="H159" s="50" t="str" cm="1">
        <f t="array" ref="H159">IF(ROWS($C$12:C159)&lt;=$E$9,INDEX(monetisedvalue,_xlfn.AGGREGATE(15,3,(lookup=$E$8)/(lookup=$E$8)*ROW(lookup)-ROW(Library!$C$8),ROWS($C$12:C159)),MATCH(H$11,lookupnames,0)),"")</f>
        <v/>
      </c>
      <c r="I159" s="50" t="str" cm="1">
        <f t="array" ref="I159">IF(ROWS($C$12:D159)&lt;=$E$9,INDEX(monetisedvalue,_xlfn.AGGREGATE(15,3,(lookup=$E$8)/(lookup=$E$8)*ROW(lookup)-ROW(Library!$C$8),ROWS($C$12:D159)),MATCH(I$11,lookupnames,0)),"")</f>
        <v/>
      </c>
      <c r="J159" s="69" t="str" cm="1">
        <f t="array" ref="J159">IF(ROWS($C$12:E159)&lt;=$E$9,INDEX(monetisedvalue,_xlfn.AGGREGATE(15,3,(lookup=$E$8)/(lookup=$E$8)*ROW(lookup)-ROW(Library!$C$8),ROWS($C$12:E159)),MATCH(J$11,lookupnames,0)),"")</f>
        <v/>
      </c>
      <c r="K159" s="67" t="str" cm="1">
        <f t="array" ref="K159">IF(ROWS($C$12:F159)&lt;=$E$9,INDEX(monetisedvalue,_xlfn.AGGREGATE(15,3,(lookup=$E$8)/(lookup=$E$8)*ROW(lookup)-ROW(Library!$C$8),ROWS($C$12:F159)),MATCH(K$11,lookupnames,0)),"")</f>
        <v/>
      </c>
      <c r="L159" s="67" t="str" cm="1">
        <f t="array" ref="L159">IF(ROWS($C$12:G159)&lt;=$E$9,INDEX(monetisedvalue,_xlfn.AGGREGATE(15,3,(lookup=$E$8)/(lookup=$E$8)*ROW(lookup)-ROW(Library!$C$8),ROWS($C$12:G159)),MATCH(L$11,lookupnames,0)),"")</f>
        <v/>
      </c>
    </row>
    <row r="160" spans="1:12" ht="45.65" customHeight="1">
      <c r="A160" s="10"/>
      <c r="B160" s="10"/>
      <c r="C160" s="10"/>
      <c r="D160" s="224" t="str">
        <f t="shared" si="12"/>
        <v/>
      </c>
      <c r="E160" s="231" t="str">
        <f t="shared" si="13"/>
        <v/>
      </c>
      <c r="F160" s="49" t="str">
        <f t="shared" si="14"/>
        <v/>
      </c>
      <c r="G160" s="49" t="str">
        <f t="shared" si="15"/>
        <v/>
      </c>
      <c r="H160" s="50" t="str" cm="1">
        <f t="array" ref="H160">IF(ROWS($C$12:C160)&lt;=$E$9,INDEX(monetisedvalue,_xlfn.AGGREGATE(15,3,(lookup=$E$8)/(lookup=$E$8)*ROW(lookup)-ROW(Library!$C$8),ROWS($C$12:C160)),MATCH(H$11,lookupnames,0)),"")</f>
        <v/>
      </c>
      <c r="I160" s="50" t="str" cm="1">
        <f t="array" ref="I160">IF(ROWS($C$12:D160)&lt;=$E$9,INDEX(monetisedvalue,_xlfn.AGGREGATE(15,3,(lookup=$E$8)/(lookup=$E$8)*ROW(lookup)-ROW(Library!$C$8),ROWS($C$12:D160)),MATCH(I$11,lookupnames,0)),"")</f>
        <v/>
      </c>
      <c r="J160" s="69" t="str" cm="1">
        <f t="array" ref="J160">IF(ROWS($C$12:E160)&lt;=$E$9,INDEX(monetisedvalue,_xlfn.AGGREGATE(15,3,(lookup=$E$8)/(lookup=$E$8)*ROW(lookup)-ROW(Library!$C$8),ROWS($C$12:E160)),MATCH(J$11,lookupnames,0)),"")</f>
        <v/>
      </c>
      <c r="K160" s="67" t="str" cm="1">
        <f t="array" ref="K160">IF(ROWS($C$12:F160)&lt;=$E$9,INDEX(monetisedvalue,_xlfn.AGGREGATE(15,3,(lookup=$E$8)/(lookup=$E$8)*ROW(lookup)-ROW(Library!$C$8),ROWS($C$12:F160)),MATCH(K$11,lookupnames,0)),"")</f>
        <v/>
      </c>
      <c r="L160" s="67" t="str" cm="1">
        <f t="array" ref="L160">IF(ROWS($C$12:G160)&lt;=$E$9,INDEX(monetisedvalue,_xlfn.AGGREGATE(15,3,(lookup=$E$8)/(lookup=$E$8)*ROW(lookup)-ROW(Library!$C$8),ROWS($C$12:G160)),MATCH(L$11,lookupnames,0)),"")</f>
        <v/>
      </c>
    </row>
    <row r="161" spans="1:12" ht="45.65" customHeight="1">
      <c r="A161" s="10"/>
      <c r="B161" s="10"/>
      <c r="C161" s="10"/>
      <c r="D161" s="224" t="str">
        <f t="shared" si="12"/>
        <v/>
      </c>
      <c r="E161" s="231" t="str">
        <f t="shared" si="13"/>
        <v/>
      </c>
      <c r="F161" s="49" t="str">
        <f t="shared" si="14"/>
        <v/>
      </c>
      <c r="G161" s="49" t="str">
        <f t="shared" si="15"/>
        <v/>
      </c>
      <c r="H161" s="50" t="str" cm="1">
        <f t="array" ref="H161">IF(ROWS($C$12:C161)&lt;=$E$9,INDEX(monetisedvalue,_xlfn.AGGREGATE(15,3,(lookup=$E$8)/(lookup=$E$8)*ROW(lookup)-ROW(Library!$C$8),ROWS($C$12:C161)),MATCH(H$11,lookupnames,0)),"")</f>
        <v/>
      </c>
      <c r="I161" s="50" t="str" cm="1">
        <f t="array" ref="I161">IF(ROWS($C$12:D161)&lt;=$E$9,INDEX(monetisedvalue,_xlfn.AGGREGATE(15,3,(lookup=$E$8)/(lookup=$E$8)*ROW(lookup)-ROW(Library!$C$8),ROWS($C$12:D161)),MATCH(I$11,lookupnames,0)),"")</f>
        <v/>
      </c>
      <c r="J161" s="69" t="str" cm="1">
        <f t="array" ref="J161">IF(ROWS($C$12:E161)&lt;=$E$9,INDEX(monetisedvalue,_xlfn.AGGREGATE(15,3,(lookup=$E$8)/(lookup=$E$8)*ROW(lookup)-ROW(Library!$C$8),ROWS($C$12:E161)),MATCH(J$11,lookupnames,0)),"")</f>
        <v/>
      </c>
      <c r="K161" s="67" t="str" cm="1">
        <f t="array" ref="K161">IF(ROWS($C$12:F161)&lt;=$E$9,INDEX(monetisedvalue,_xlfn.AGGREGATE(15,3,(lookup=$E$8)/(lookup=$E$8)*ROW(lookup)-ROW(Library!$C$8),ROWS($C$12:F161)),MATCH(K$11,lookupnames,0)),"")</f>
        <v/>
      </c>
      <c r="L161" s="67" t="str" cm="1">
        <f t="array" ref="L161">IF(ROWS($C$12:G161)&lt;=$E$9,INDEX(monetisedvalue,_xlfn.AGGREGATE(15,3,(lookup=$E$8)/(lookup=$E$8)*ROW(lookup)-ROW(Library!$C$8),ROWS($C$12:G161)),MATCH(L$11,lookupnames,0)),"")</f>
        <v/>
      </c>
    </row>
    <row r="162" spans="1:12" ht="45.65" customHeight="1">
      <c r="A162" s="10"/>
      <c r="B162" s="10"/>
      <c r="C162" s="10"/>
      <c r="D162" s="224" t="str">
        <f t="shared" si="12"/>
        <v/>
      </c>
      <c r="E162" s="231" t="str">
        <f t="shared" si="13"/>
        <v/>
      </c>
      <c r="F162" s="49" t="str">
        <f t="shared" si="14"/>
        <v/>
      </c>
      <c r="G162" s="49" t="str">
        <f t="shared" si="15"/>
        <v/>
      </c>
      <c r="H162" s="50" t="str" cm="1">
        <f t="array" ref="H162">IF(ROWS($C$12:C162)&lt;=$E$9,INDEX(monetisedvalue,_xlfn.AGGREGATE(15,3,(lookup=$E$8)/(lookup=$E$8)*ROW(lookup)-ROW(Library!$C$8),ROWS($C$12:C162)),MATCH(H$11,lookupnames,0)),"")</f>
        <v/>
      </c>
      <c r="I162" s="50" t="str" cm="1">
        <f t="array" ref="I162">IF(ROWS($C$12:D162)&lt;=$E$9,INDEX(monetisedvalue,_xlfn.AGGREGATE(15,3,(lookup=$E$8)/(lookup=$E$8)*ROW(lookup)-ROW(Library!$C$8),ROWS($C$12:D162)),MATCH(I$11,lookupnames,0)),"")</f>
        <v/>
      </c>
      <c r="J162" s="69" t="str" cm="1">
        <f t="array" ref="J162">IF(ROWS($C$12:E162)&lt;=$E$9,INDEX(monetisedvalue,_xlfn.AGGREGATE(15,3,(lookup=$E$8)/(lookup=$E$8)*ROW(lookup)-ROW(Library!$C$8),ROWS($C$12:E162)),MATCH(J$11,lookupnames,0)),"")</f>
        <v/>
      </c>
      <c r="K162" s="67" t="str" cm="1">
        <f t="array" ref="K162">IF(ROWS($C$12:F162)&lt;=$E$9,INDEX(monetisedvalue,_xlfn.AGGREGATE(15,3,(lookup=$E$8)/(lookup=$E$8)*ROW(lookup)-ROW(Library!$C$8),ROWS($C$12:F162)),MATCH(K$11,lookupnames,0)),"")</f>
        <v/>
      </c>
      <c r="L162" s="67" t="str" cm="1">
        <f t="array" ref="L162">IF(ROWS($C$12:G162)&lt;=$E$9,INDEX(monetisedvalue,_xlfn.AGGREGATE(15,3,(lookup=$E$8)/(lookup=$E$8)*ROW(lookup)-ROW(Library!$C$8),ROWS($C$12:G162)),MATCH(L$11,lookupnames,0)),"")</f>
        <v/>
      </c>
    </row>
    <row r="163" spans="1:12" ht="45.65" customHeight="1">
      <c r="A163" s="10"/>
      <c r="B163" s="10"/>
      <c r="C163" s="10"/>
      <c r="D163" s="224" t="str">
        <f t="shared" si="12"/>
        <v/>
      </c>
      <c r="E163" s="231" t="str">
        <f t="shared" si="13"/>
        <v/>
      </c>
      <c r="F163" s="49" t="str">
        <f t="shared" si="14"/>
        <v/>
      </c>
      <c r="G163" s="49" t="str">
        <f t="shared" si="15"/>
        <v/>
      </c>
      <c r="H163" s="50" t="str" cm="1">
        <f t="array" ref="H163">IF(ROWS($C$12:C163)&lt;=$E$9,INDEX(monetisedvalue,_xlfn.AGGREGATE(15,3,(lookup=$E$8)/(lookup=$E$8)*ROW(lookup)-ROW(Library!$C$8),ROWS($C$12:C163)),MATCH(H$11,lookupnames,0)),"")</f>
        <v/>
      </c>
      <c r="I163" s="50" t="str" cm="1">
        <f t="array" ref="I163">IF(ROWS($C$12:D163)&lt;=$E$9,INDEX(monetisedvalue,_xlfn.AGGREGATE(15,3,(lookup=$E$8)/(lookup=$E$8)*ROW(lookup)-ROW(Library!$C$8),ROWS($C$12:D163)),MATCH(I$11,lookupnames,0)),"")</f>
        <v/>
      </c>
      <c r="J163" s="69" t="str" cm="1">
        <f t="array" ref="J163">IF(ROWS($C$12:E163)&lt;=$E$9,INDEX(monetisedvalue,_xlfn.AGGREGATE(15,3,(lookup=$E$8)/(lookup=$E$8)*ROW(lookup)-ROW(Library!$C$8),ROWS($C$12:E163)),MATCH(J$11,lookupnames,0)),"")</f>
        <v/>
      </c>
      <c r="K163" s="67" t="str" cm="1">
        <f t="array" ref="K163">IF(ROWS($C$12:F163)&lt;=$E$9,INDEX(monetisedvalue,_xlfn.AGGREGATE(15,3,(lookup=$E$8)/(lookup=$E$8)*ROW(lookup)-ROW(Library!$C$8),ROWS($C$12:F163)),MATCH(K$11,lookupnames,0)),"")</f>
        <v/>
      </c>
      <c r="L163" s="67" t="str" cm="1">
        <f t="array" ref="L163">IF(ROWS($C$12:G163)&lt;=$E$9,INDEX(monetisedvalue,_xlfn.AGGREGATE(15,3,(lookup=$E$8)/(lookup=$E$8)*ROW(lookup)-ROW(Library!$C$8),ROWS($C$12:G163)),MATCH(L$11,lookupnames,0)),"")</f>
        <v/>
      </c>
    </row>
    <row r="164" spans="1:12" ht="45.65" customHeight="1">
      <c r="A164" s="10"/>
      <c r="B164" s="10"/>
      <c r="C164" s="10"/>
      <c r="D164" s="224" t="str">
        <f t="shared" si="12"/>
        <v/>
      </c>
      <c r="E164" s="231" t="str">
        <f t="shared" si="13"/>
        <v/>
      </c>
      <c r="F164" s="49" t="str">
        <f t="shared" si="14"/>
        <v/>
      </c>
      <c r="G164" s="49" t="str">
        <f t="shared" si="15"/>
        <v/>
      </c>
      <c r="H164" s="50" t="str" cm="1">
        <f t="array" ref="H164">IF(ROWS($C$12:C164)&lt;=$E$9,INDEX(monetisedvalue,_xlfn.AGGREGATE(15,3,(lookup=$E$8)/(lookup=$E$8)*ROW(lookup)-ROW(Library!$C$8),ROWS($C$12:C164)),MATCH(H$11,lookupnames,0)),"")</f>
        <v/>
      </c>
      <c r="I164" s="50" t="str" cm="1">
        <f t="array" ref="I164">IF(ROWS($C$12:D164)&lt;=$E$9,INDEX(monetisedvalue,_xlfn.AGGREGATE(15,3,(lookup=$E$8)/(lookup=$E$8)*ROW(lookup)-ROW(Library!$C$8),ROWS($C$12:D164)),MATCH(I$11,lookupnames,0)),"")</f>
        <v/>
      </c>
      <c r="J164" s="69" t="str" cm="1">
        <f t="array" ref="J164">IF(ROWS($C$12:E164)&lt;=$E$9,INDEX(monetisedvalue,_xlfn.AGGREGATE(15,3,(lookup=$E$8)/(lookup=$E$8)*ROW(lookup)-ROW(Library!$C$8),ROWS($C$12:E164)),MATCH(J$11,lookupnames,0)),"")</f>
        <v/>
      </c>
      <c r="K164" s="67" t="str" cm="1">
        <f t="array" ref="K164">IF(ROWS($C$12:F164)&lt;=$E$9,INDEX(monetisedvalue,_xlfn.AGGREGATE(15,3,(lookup=$E$8)/(lookup=$E$8)*ROW(lookup)-ROW(Library!$C$8),ROWS($C$12:F164)),MATCH(K$11,lookupnames,0)),"")</f>
        <v/>
      </c>
      <c r="L164" s="67" t="str" cm="1">
        <f t="array" ref="L164">IF(ROWS($C$12:G164)&lt;=$E$9,INDEX(monetisedvalue,_xlfn.AGGREGATE(15,3,(lookup=$E$8)/(lookup=$E$8)*ROW(lookup)-ROW(Library!$C$8),ROWS($C$12:G164)),MATCH(L$11,lookupnames,0)),"")</f>
        <v/>
      </c>
    </row>
    <row r="165" spans="1:12" ht="45.65" customHeight="1">
      <c r="A165" s="10"/>
      <c r="B165" s="10"/>
      <c r="C165" s="10"/>
      <c r="D165" s="224" t="str">
        <f t="shared" si="12"/>
        <v/>
      </c>
      <c r="E165" s="231" t="str">
        <f t="shared" si="13"/>
        <v/>
      </c>
      <c r="F165" s="49" t="str">
        <f t="shared" si="14"/>
        <v/>
      </c>
      <c r="G165" s="49" t="str">
        <f t="shared" si="15"/>
        <v/>
      </c>
      <c r="H165" s="50" t="str" cm="1">
        <f t="array" ref="H165">IF(ROWS($C$12:C165)&lt;=$E$9,INDEX(monetisedvalue,_xlfn.AGGREGATE(15,3,(lookup=$E$8)/(lookup=$E$8)*ROW(lookup)-ROW(Library!$C$8),ROWS($C$12:C165)),MATCH(H$11,lookupnames,0)),"")</f>
        <v/>
      </c>
      <c r="I165" s="50" t="str" cm="1">
        <f t="array" ref="I165">IF(ROWS($C$12:D165)&lt;=$E$9,INDEX(monetisedvalue,_xlfn.AGGREGATE(15,3,(lookup=$E$8)/(lookup=$E$8)*ROW(lookup)-ROW(Library!$C$8),ROWS($C$12:D165)),MATCH(I$11,lookupnames,0)),"")</f>
        <v/>
      </c>
      <c r="J165" s="69" t="str" cm="1">
        <f t="array" ref="J165">IF(ROWS($C$12:E165)&lt;=$E$9,INDEX(monetisedvalue,_xlfn.AGGREGATE(15,3,(lookup=$E$8)/(lookup=$E$8)*ROW(lookup)-ROW(Library!$C$8),ROWS($C$12:E165)),MATCH(J$11,lookupnames,0)),"")</f>
        <v/>
      </c>
      <c r="K165" s="67" t="str" cm="1">
        <f t="array" ref="K165">IF(ROWS($C$12:F165)&lt;=$E$9,INDEX(monetisedvalue,_xlfn.AGGREGATE(15,3,(lookup=$E$8)/(lookup=$E$8)*ROW(lookup)-ROW(Library!$C$8),ROWS($C$12:F165)),MATCH(K$11,lookupnames,0)),"")</f>
        <v/>
      </c>
      <c r="L165" s="67" t="str" cm="1">
        <f t="array" ref="L165">IF(ROWS($C$12:G165)&lt;=$E$9,INDEX(monetisedvalue,_xlfn.AGGREGATE(15,3,(lookup=$E$8)/(lookup=$E$8)*ROW(lookup)-ROW(Library!$C$8),ROWS($C$12:G165)),MATCH(L$11,lookupnames,0)),"")</f>
        <v/>
      </c>
    </row>
    <row r="166" spans="1:12" ht="45.65" customHeight="1">
      <c r="A166" s="10"/>
      <c r="B166" s="10"/>
      <c r="C166" s="10"/>
      <c r="D166" s="224" t="str">
        <f t="shared" si="12"/>
        <v/>
      </c>
      <c r="E166" s="231" t="str">
        <f t="shared" si="13"/>
        <v/>
      </c>
      <c r="F166" s="49" t="str">
        <f t="shared" si="14"/>
        <v/>
      </c>
      <c r="G166" s="49" t="str">
        <f t="shared" si="15"/>
        <v/>
      </c>
      <c r="H166" s="50" t="str" cm="1">
        <f t="array" ref="H166">IF(ROWS($C$12:C166)&lt;=$E$9,INDEX(monetisedvalue,_xlfn.AGGREGATE(15,3,(lookup=$E$8)/(lookup=$E$8)*ROW(lookup)-ROW(Library!$C$8),ROWS($C$12:C166)),MATCH(H$11,lookupnames,0)),"")</f>
        <v/>
      </c>
      <c r="I166" s="50" t="str" cm="1">
        <f t="array" ref="I166">IF(ROWS($C$12:D166)&lt;=$E$9,INDEX(monetisedvalue,_xlfn.AGGREGATE(15,3,(lookup=$E$8)/(lookup=$E$8)*ROW(lookup)-ROW(Library!$C$8),ROWS($C$12:D166)),MATCH(I$11,lookupnames,0)),"")</f>
        <v/>
      </c>
      <c r="J166" s="69" t="str" cm="1">
        <f t="array" ref="J166">IF(ROWS($C$12:E166)&lt;=$E$9,INDEX(monetisedvalue,_xlfn.AGGREGATE(15,3,(lookup=$E$8)/(lookup=$E$8)*ROW(lookup)-ROW(Library!$C$8),ROWS($C$12:E166)),MATCH(J$11,lookupnames,0)),"")</f>
        <v/>
      </c>
      <c r="K166" s="67" t="str" cm="1">
        <f t="array" ref="K166">IF(ROWS($C$12:F166)&lt;=$E$9,INDEX(monetisedvalue,_xlfn.AGGREGATE(15,3,(lookup=$E$8)/(lookup=$E$8)*ROW(lookup)-ROW(Library!$C$8),ROWS($C$12:F166)),MATCH(K$11,lookupnames,0)),"")</f>
        <v/>
      </c>
      <c r="L166" s="67" t="str" cm="1">
        <f t="array" ref="L166">IF(ROWS($C$12:G166)&lt;=$E$9,INDEX(monetisedvalue,_xlfn.AGGREGATE(15,3,(lookup=$E$8)/(lookup=$E$8)*ROW(lookup)-ROW(Library!$C$8),ROWS($C$12:G166)),MATCH(L$11,lookupnames,0)),"")</f>
        <v/>
      </c>
    </row>
    <row r="167" spans="1:12" ht="45.65" customHeight="1">
      <c r="A167" s="10"/>
      <c r="B167" s="10"/>
      <c r="C167" s="10"/>
      <c r="D167" s="224" t="str">
        <f t="shared" si="12"/>
        <v/>
      </c>
      <c r="E167" s="231" t="str">
        <f t="shared" si="13"/>
        <v/>
      </c>
      <c r="F167" s="49" t="str">
        <f t="shared" si="14"/>
        <v/>
      </c>
      <c r="G167" s="49" t="str">
        <f t="shared" si="15"/>
        <v/>
      </c>
      <c r="H167" s="50" t="str" cm="1">
        <f t="array" ref="H167">IF(ROWS($C$12:C167)&lt;=$E$9,INDEX(monetisedvalue,_xlfn.AGGREGATE(15,3,(lookup=$E$8)/(lookup=$E$8)*ROW(lookup)-ROW(Library!$C$8),ROWS($C$12:C167)),MATCH(H$11,lookupnames,0)),"")</f>
        <v/>
      </c>
      <c r="I167" s="50" t="str" cm="1">
        <f t="array" ref="I167">IF(ROWS($C$12:D167)&lt;=$E$9,INDEX(monetisedvalue,_xlfn.AGGREGATE(15,3,(lookup=$E$8)/(lookup=$E$8)*ROW(lookup)-ROW(Library!$C$8),ROWS($C$12:D167)),MATCH(I$11,lookupnames,0)),"")</f>
        <v/>
      </c>
      <c r="J167" s="69" t="str" cm="1">
        <f t="array" ref="J167">IF(ROWS($C$12:E167)&lt;=$E$9,INDEX(monetisedvalue,_xlfn.AGGREGATE(15,3,(lookup=$E$8)/(lookup=$E$8)*ROW(lookup)-ROW(Library!$C$8),ROWS($C$12:E167)),MATCH(J$11,lookupnames,0)),"")</f>
        <v/>
      </c>
      <c r="K167" s="67" t="str" cm="1">
        <f t="array" ref="K167">IF(ROWS($C$12:F167)&lt;=$E$9,INDEX(monetisedvalue,_xlfn.AGGREGATE(15,3,(lookup=$E$8)/(lookup=$E$8)*ROW(lookup)-ROW(Library!$C$8),ROWS($C$12:F167)),MATCH(K$11,lookupnames,0)),"")</f>
        <v/>
      </c>
      <c r="L167" s="67" t="str" cm="1">
        <f t="array" ref="L167">IF(ROWS($C$12:G167)&lt;=$E$9,INDEX(monetisedvalue,_xlfn.AGGREGATE(15,3,(lookup=$E$8)/(lookup=$E$8)*ROW(lookup)-ROW(Library!$C$8),ROWS($C$12:G167)),MATCH(L$11,lookupnames,0)),"")</f>
        <v/>
      </c>
    </row>
    <row r="168" spans="1:12" ht="45.65" customHeight="1">
      <c r="A168" s="10"/>
      <c r="B168" s="10"/>
      <c r="C168" s="10"/>
      <c r="D168" s="224" t="str">
        <f t="shared" si="12"/>
        <v/>
      </c>
      <c r="E168" s="231" t="str">
        <f t="shared" si="13"/>
        <v/>
      </c>
      <c r="F168" s="49" t="str">
        <f t="shared" si="14"/>
        <v/>
      </c>
      <c r="G168" s="49" t="str">
        <f t="shared" si="15"/>
        <v/>
      </c>
      <c r="H168" s="50" t="str" cm="1">
        <f t="array" ref="H168">IF(ROWS($C$12:C168)&lt;=$E$9,INDEX(monetisedvalue,_xlfn.AGGREGATE(15,3,(lookup=$E$8)/(lookup=$E$8)*ROW(lookup)-ROW(Library!$C$8),ROWS($C$12:C168)),MATCH(H$11,lookupnames,0)),"")</f>
        <v/>
      </c>
      <c r="I168" s="50" t="str" cm="1">
        <f t="array" ref="I168">IF(ROWS($C$12:D168)&lt;=$E$9,INDEX(monetisedvalue,_xlfn.AGGREGATE(15,3,(lookup=$E$8)/(lookup=$E$8)*ROW(lookup)-ROW(Library!$C$8),ROWS($C$12:D168)),MATCH(I$11,lookupnames,0)),"")</f>
        <v/>
      </c>
      <c r="J168" s="69" t="str" cm="1">
        <f t="array" ref="J168">IF(ROWS($C$12:E168)&lt;=$E$9,INDEX(monetisedvalue,_xlfn.AGGREGATE(15,3,(lookup=$E$8)/(lookup=$E$8)*ROW(lookup)-ROW(Library!$C$8),ROWS($C$12:E168)),MATCH(J$11,lookupnames,0)),"")</f>
        <v/>
      </c>
      <c r="K168" s="67" t="str" cm="1">
        <f t="array" ref="K168">IF(ROWS($C$12:F168)&lt;=$E$9,INDEX(monetisedvalue,_xlfn.AGGREGATE(15,3,(lookup=$E$8)/(lookup=$E$8)*ROW(lookup)-ROW(Library!$C$8),ROWS($C$12:F168)),MATCH(K$11,lookupnames,0)),"")</f>
        <v/>
      </c>
      <c r="L168" s="67" t="str" cm="1">
        <f t="array" ref="L168">IF(ROWS($C$12:G168)&lt;=$E$9,INDEX(monetisedvalue,_xlfn.AGGREGATE(15,3,(lookup=$E$8)/(lookup=$E$8)*ROW(lookup)-ROW(Library!$C$8),ROWS($C$12:G168)),MATCH(L$11,lookupnames,0)),"")</f>
        <v/>
      </c>
    </row>
    <row r="169" spans="1:12" ht="45.65" customHeight="1">
      <c r="A169" s="10"/>
      <c r="B169" s="10"/>
      <c r="C169" s="10"/>
      <c r="D169" s="224" t="str">
        <f t="shared" si="12"/>
        <v/>
      </c>
      <c r="E169" s="231" t="str">
        <f t="shared" si="13"/>
        <v/>
      </c>
      <c r="F169" s="49" t="str">
        <f t="shared" si="14"/>
        <v/>
      </c>
      <c r="G169" s="49" t="str">
        <f t="shared" si="15"/>
        <v/>
      </c>
      <c r="H169" s="50" t="str" cm="1">
        <f t="array" ref="H169">IF(ROWS($C$12:C169)&lt;=$E$9,INDEX(monetisedvalue,_xlfn.AGGREGATE(15,3,(lookup=$E$8)/(lookup=$E$8)*ROW(lookup)-ROW(Library!$C$8),ROWS($C$12:C169)),MATCH(H$11,lookupnames,0)),"")</f>
        <v/>
      </c>
      <c r="I169" s="50" t="str" cm="1">
        <f t="array" ref="I169">IF(ROWS($C$12:D169)&lt;=$E$9,INDEX(monetisedvalue,_xlfn.AGGREGATE(15,3,(lookup=$E$8)/(lookup=$E$8)*ROW(lookup)-ROW(Library!$C$8),ROWS($C$12:D169)),MATCH(I$11,lookupnames,0)),"")</f>
        <v/>
      </c>
      <c r="J169" s="69" t="str" cm="1">
        <f t="array" ref="J169">IF(ROWS($C$12:E169)&lt;=$E$9,INDEX(monetisedvalue,_xlfn.AGGREGATE(15,3,(lookup=$E$8)/(lookup=$E$8)*ROW(lookup)-ROW(Library!$C$8),ROWS($C$12:E169)),MATCH(J$11,lookupnames,0)),"")</f>
        <v/>
      </c>
      <c r="K169" s="67" t="str" cm="1">
        <f t="array" ref="K169">IF(ROWS($C$12:F169)&lt;=$E$9,INDEX(monetisedvalue,_xlfn.AGGREGATE(15,3,(lookup=$E$8)/(lookup=$E$8)*ROW(lookup)-ROW(Library!$C$8),ROWS($C$12:F169)),MATCH(K$11,lookupnames,0)),"")</f>
        <v/>
      </c>
      <c r="L169" s="67" t="str" cm="1">
        <f t="array" ref="L169">IF(ROWS($C$12:G169)&lt;=$E$9,INDEX(monetisedvalue,_xlfn.AGGREGATE(15,3,(lookup=$E$8)/(lookup=$E$8)*ROW(lookup)-ROW(Library!$C$8),ROWS($C$12:G169)),MATCH(L$11,lookupnames,0)),"")</f>
        <v/>
      </c>
    </row>
    <row r="170" spans="1:12" ht="45.65" customHeight="1">
      <c r="A170" s="10"/>
      <c r="B170" s="10"/>
      <c r="C170" s="10"/>
      <c r="D170" s="224" t="str">
        <f t="shared" si="12"/>
        <v/>
      </c>
      <c r="E170" s="231" t="str">
        <f t="shared" si="13"/>
        <v/>
      </c>
      <c r="F170" s="49" t="str">
        <f t="shared" si="14"/>
        <v/>
      </c>
      <c r="G170" s="49" t="str">
        <f t="shared" si="15"/>
        <v/>
      </c>
      <c r="H170" s="50" t="str" cm="1">
        <f t="array" ref="H170">IF(ROWS($C$12:C170)&lt;=$E$9,INDEX(monetisedvalue,_xlfn.AGGREGATE(15,3,(lookup=$E$8)/(lookup=$E$8)*ROW(lookup)-ROW(Library!$C$8),ROWS($C$12:C170)),MATCH(H$11,lookupnames,0)),"")</f>
        <v/>
      </c>
      <c r="I170" s="50" t="str" cm="1">
        <f t="array" ref="I170">IF(ROWS($C$12:D170)&lt;=$E$9,INDEX(monetisedvalue,_xlfn.AGGREGATE(15,3,(lookup=$E$8)/(lookup=$E$8)*ROW(lookup)-ROW(Library!$C$8),ROWS($C$12:D170)),MATCH(I$11,lookupnames,0)),"")</f>
        <v/>
      </c>
      <c r="J170" s="69" t="str" cm="1">
        <f t="array" ref="J170">IF(ROWS($C$12:E170)&lt;=$E$9,INDEX(monetisedvalue,_xlfn.AGGREGATE(15,3,(lookup=$E$8)/(lookup=$E$8)*ROW(lookup)-ROW(Library!$C$8),ROWS($C$12:E170)),MATCH(J$11,lookupnames,0)),"")</f>
        <v/>
      </c>
      <c r="K170" s="67" t="str" cm="1">
        <f t="array" ref="K170">IF(ROWS($C$12:F170)&lt;=$E$9,INDEX(monetisedvalue,_xlfn.AGGREGATE(15,3,(lookup=$E$8)/(lookup=$E$8)*ROW(lookup)-ROW(Library!$C$8),ROWS($C$12:F170)),MATCH(K$11,lookupnames,0)),"")</f>
        <v/>
      </c>
      <c r="L170" s="67" t="str" cm="1">
        <f t="array" ref="L170">IF(ROWS($C$12:G170)&lt;=$E$9,INDEX(monetisedvalue,_xlfn.AGGREGATE(15,3,(lookup=$E$8)/(lookup=$E$8)*ROW(lookup)-ROW(Library!$C$8),ROWS($C$12:G170)),MATCH(L$11,lookupnames,0)),"")</f>
        <v/>
      </c>
    </row>
    <row r="171" spans="1:12" ht="51" customHeight="1">
      <c r="A171" s="10"/>
      <c r="B171" s="10"/>
      <c r="C171" s="10"/>
      <c r="D171" s="224" t="str">
        <f t="shared" si="12"/>
        <v/>
      </c>
      <c r="E171" s="231" t="str">
        <f t="shared" si="13"/>
        <v/>
      </c>
      <c r="F171" s="49" t="str">
        <f t="shared" si="14"/>
        <v/>
      </c>
      <c r="G171" s="49" t="str">
        <f t="shared" si="15"/>
        <v/>
      </c>
      <c r="H171" s="50" t="str" cm="1">
        <f t="array" ref="H171">IF(ROWS($C$12:C171)&lt;=$E$9,INDEX(monetisedvalue,_xlfn.AGGREGATE(15,3,(lookup=$E$8)/(lookup=$E$8)*ROW(lookup)-ROW(Library!$C$8),ROWS($C$12:C171)),MATCH(H$11,lookupnames,0)),"")</f>
        <v/>
      </c>
      <c r="I171" s="50" t="str" cm="1">
        <f t="array" ref="I171">IF(ROWS($C$12:D171)&lt;=$E$9,INDEX(monetisedvalue,_xlfn.AGGREGATE(15,3,(lookup=$E$8)/(lookup=$E$8)*ROW(lookup)-ROW(Library!$C$8),ROWS($C$12:D171)),MATCH(I$11,lookupnames,0)),"")</f>
        <v/>
      </c>
      <c r="J171" s="69" t="str" cm="1">
        <f t="array" ref="J171">IF(ROWS($C$12:E171)&lt;=$E$9,INDEX(monetisedvalue,_xlfn.AGGREGATE(15,3,(lookup=$E$8)/(lookup=$E$8)*ROW(lookup)-ROW(Library!$C$8),ROWS($C$12:E171)),MATCH(J$11,lookupnames,0)),"")</f>
        <v/>
      </c>
      <c r="K171" s="67" t="str" cm="1">
        <f t="array" ref="K171">IF(ROWS($C$12:F171)&lt;=$E$9,INDEX(monetisedvalue,_xlfn.AGGREGATE(15,3,(lookup=$E$8)/(lookup=$E$8)*ROW(lookup)-ROW(Library!$C$8),ROWS($C$12:F171)),MATCH(K$11,lookupnames,0)),"")</f>
        <v/>
      </c>
      <c r="L171" s="67" t="str" cm="1">
        <f t="array" ref="L171">IF(ROWS($C$12:G171)&lt;=$E$9,INDEX(monetisedvalue,_xlfn.AGGREGATE(15,3,(lookup=$E$8)/(lookup=$E$8)*ROW(lookup)-ROW(Library!$C$8),ROWS($C$12:G171)),MATCH(L$11,lookupnames,0)),"")</f>
        <v/>
      </c>
    </row>
    <row r="172" spans="1:12" ht="45.65" customHeight="1">
      <c r="A172" s="10"/>
      <c r="B172" s="10"/>
      <c r="C172" s="10"/>
      <c r="D172" s="224" t="str">
        <f t="shared" si="12"/>
        <v/>
      </c>
      <c r="E172" s="231" t="str">
        <f t="shared" si="13"/>
        <v/>
      </c>
      <c r="F172" s="49" t="str">
        <f t="shared" si="14"/>
        <v/>
      </c>
      <c r="G172" s="49" t="str">
        <f t="shared" si="15"/>
        <v/>
      </c>
      <c r="H172" s="50" t="str" cm="1">
        <f t="array" ref="H172">IF(ROWS($C$12:C172)&lt;=$E$9,INDEX(monetisedvalue,_xlfn.AGGREGATE(15,3,(lookup=$E$8)/(lookup=$E$8)*ROW(lookup)-ROW(Library!$C$8),ROWS($C$12:C172)),MATCH(H$11,lookupnames,0)),"")</f>
        <v/>
      </c>
      <c r="I172" s="50" t="str" cm="1">
        <f t="array" ref="I172">IF(ROWS($C$12:D172)&lt;=$E$9,INDEX(monetisedvalue,_xlfn.AGGREGATE(15,3,(lookup=$E$8)/(lookup=$E$8)*ROW(lookup)-ROW(Library!$C$8),ROWS($C$12:D172)),MATCH(I$11,lookupnames,0)),"")</f>
        <v/>
      </c>
      <c r="J172" s="69" t="str" cm="1">
        <f t="array" ref="J172">IF(ROWS($C$12:E172)&lt;=$E$9,INDEX(monetisedvalue,_xlfn.AGGREGATE(15,3,(lookup=$E$8)/(lookup=$E$8)*ROW(lookup)-ROW(Library!$C$8),ROWS($C$12:E172)),MATCH(J$11,lookupnames,0)),"")</f>
        <v/>
      </c>
      <c r="K172" s="67" t="str" cm="1">
        <f t="array" ref="K172">IF(ROWS($C$12:F172)&lt;=$E$9,INDEX(monetisedvalue,_xlfn.AGGREGATE(15,3,(lookup=$E$8)/(lookup=$E$8)*ROW(lookup)-ROW(Library!$C$8),ROWS($C$12:F172)),MATCH(K$11,lookupnames,0)),"")</f>
        <v/>
      </c>
      <c r="L172" s="67" t="str" cm="1">
        <f t="array" ref="L172">IF(ROWS($C$12:G172)&lt;=$E$9,INDEX(monetisedvalue,_xlfn.AGGREGATE(15,3,(lookup=$E$8)/(lookup=$E$8)*ROW(lookup)-ROW(Library!$C$8),ROWS($C$12:G172)),MATCH(L$11,lookupnames,0)),"")</f>
        <v/>
      </c>
    </row>
    <row r="173" spans="1:12" ht="45.65" customHeight="1">
      <c r="A173" s="10"/>
      <c r="B173" s="10"/>
      <c r="C173" s="10"/>
      <c r="D173" s="224" t="str">
        <f t="shared" si="12"/>
        <v/>
      </c>
      <c r="E173" s="231" t="str">
        <f t="shared" si="13"/>
        <v/>
      </c>
      <c r="F173" s="49" t="str">
        <f t="shared" si="14"/>
        <v/>
      </c>
      <c r="G173" s="49" t="str">
        <f t="shared" si="15"/>
        <v/>
      </c>
      <c r="H173" s="50" t="str" cm="1">
        <f t="array" ref="H173">IF(ROWS($C$12:C173)&lt;=$E$9,INDEX(monetisedvalue,_xlfn.AGGREGATE(15,3,(lookup=$E$8)/(lookup=$E$8)*ROW(lookup)-ROW(Library!$C$8),ROWS($C$12:C173)),MATCH(H$11,lookupnames,0)),"")</f>
        <v/>
      </c>
      <c r="I173" s="50" t="str" cm="1">
        <f t="array" ref="I173">IF(ROWS($C$12:D173)&lt;=$E$9,INDEX(monetisedvalue,_xlfn.AGGREGATE(15,3,(lookup=$E$8)/(lookup=$E$8)*ROW(lookup)-ROW(Library!$C$8),ROWS($C$12:D173)),MATCH(I$11,lookupnames,0)),"")</f>
        <v/>
      </c>
      <c r="J173" s="69" t="str" cm="1">
        <f t="array" ref="J173">IF(ROWS($C$12:E173)&lt;=$E$9,INDEX(monetisedvalue,_xlfn.AGGREGATE(15,3,(lookup=$E$8)/(lookup=$E$8)*ROW(lookup)-ROW(Library!$C$8),ROWS($C$12:E173)),MATCH(J$11,lookupnames,0)),"")</f>
        <v/>
      </c>
      <c r="K173" s="67" t="str" cm="1">
        <f t="array" ref="K173">IF(ROWS($C$12:F173)&lt;=$E$9,INDEX(monetisedvalue,_xlfn.AGGREGATE(15,3,(lookup=$E$8)/(lookup=$E$8)*ROW(lookup)-ROW(Library!$C$8),ROWS($C$12:F173)),MATCH(K$11,lookupnames,0)),"")</f>
        <v/>
      </c>
      <c r="L173" s="67" t="str" cm="1">
        <f t="array" ref="L173">IF(ROWS($C$12:G173)&lt;=$E$9,INDEX(monetisedvalue,_xlfn.AGGREGATE(15,3,(lookup=$E$8)/(lookup=$E$8)*ROW(lookup)-ROW(Library!$C$8),ROWS($C$12:G173)),MATCH(L$11,lookupnames,0)),"")</f>
        <v/>
      </c>
    </row>
    <row r="174" spans="1:12" ht="45.65" customHeight="1">
      <c r="A174" s="10"/>
      <c r="B174" s="10"/>
      <c r="C174" s="10"/>
      <c r="D174" s="224" t="str">
        <f t="shared" si="12"/>
        <v/>
      </c>
      <c r="E174" s="231" t="str">
        <f t="shared" si="13"/>
        <v/>
      </c>
      <c r="F174" s="49" t="str">
        <f t="shared" si="14"/>
        <v/>
      </c>
      <c r="G174" s="49" t="str">
        <f t="shared" si="15"/>
        <v/>
      </c>
      <c r="H174" s="50" t="str" cm="1">
        <f t="array" ref="H174">IF(ROWS($C$12:C174)&lt;=$E$9,INDEX(monetisedvalue,_xlfn.AGGREGATE(15,3,(lookup=$E$8)/(lookup=$E$8)*ROW(lookup)-ROW(Library!$C$8),ROWS($C$12:C174)),MATCH(H$11,lookupnames,0)),"")</f>
        <v/>
      </c>
      <c r="I174" s="50" t="str" cm="1">
        <f t="array" ref="I174">IF(ROWS($C$12:D174)&lt;=$E$9,INDEX(monetisedvalue,_xlfn.AGGREGATE(15,3,(lookup=$E$8)/(lookup=$E$8)*ROW(lookup)-ROW(Library!$C$8),ROWS($C$12:D174)),MATCH(I$11,lookupnames,0)),"")</f>
        <v/>
      </c>
      <c r="J174" s="69" t="str" cm="1">
        <f t="array" ref="J174">IF(ROWS($C$12:E174)&lt;=$E$9,INDEX(monetisedvalue,_xlfn.AGGREGATE(15,3,(lookup=$E$8)/(lookup=$E$8)*ROW(lookup)-ROW(Library!$C$8),ROWS($C$12:E174)),MATCH(J$11,lookupnames,0)),"")</f>
        <v/>
      </c>
      <c r="K174" s="67" t="str" cm="1">
        <f t="array" ref="K174">IF(ROWS($C$12:F174)&lt;=$E$9,INDEX(monetisedvalue,_xlfn.AGGREGATE(15,3,(lookup=$E$8)/(lookup=$E$8)*ROW(lookup)-ROW(Library!$C$8),ROWS($C$12:F174)),MATCH(K$11,lookupnames,0)),"")</f>
        <v/>
      </c>
      <c r="L174" s="67" t="str" cm="1">
        <f t="array" ref="L174">IF(ROWS($C$12:G174)&lt;=$E$9,INDEX(monetisedvalue,_xlfn.AGGREGATE(15,3,(lookup=$E$8)/(lookup=$E$8)*ROW(lookup)-ROW(Library!$C$8),ROWS($C$12:G174)),MATCH(L$11,lookupnames,0)),"")</f>
        <v/>
      </c>
    </row>
    <row r="175" spans="1:12" ht="45.65" customHeight="1">
      <c r="A175" s="10"/>
      <c r="B175" s="10"/>
      <c r="C175" s="10"/>
      <c r="D175" s="224" t="str">
        <f t="shared" si="12"/>
        <v/>
      </c>
      <c r="E175" s="231" t="str">
        <f t="shared" si="13"/>
        <v/>
      </c>
      <c r="F175" s="49" t="str">
        <f t="shared" si="14"/>
        <v/>
      </c>
      <c r="G175" s="49" t="str">
        <f t="shared" si="15"/>
        <v/>
      </c>
      <c r="H175" s="50" t="str" cm="1">
        <f t="array" ref="H175">IF(ROWS($C$12:C175)&lt;=$E$9,INDEX(monetisedvalue,_xlfn.AGGREGATE(15,3,(lookup=$E$8)/(lookup=$E$8)*ROW(lookup)-ROW(Library!$C$8),ROWS($C$12:C175)),MATCH(H$11,lookupnames,0)),"")</f>
        <v/>
      </c>
      <c r="I175" s="50" t="str" cm="1">
        <f t="array" ref="I175">IF(ROWS($C$12:D175)&lt;=$E$9,INDEX(monetisedvalue,_xlfn.AGGREGATE(15,3,(lookup=$E$8)/(lookup=$E$8)*ROW(lookup)-ROW(Library!$C$8),ROWS($C$12:D175)),MATCH(I$11,lookupnames,0)),"")</f>
        <v/>
      </c>
      <c r="J175" s="69" t="str" cm="1">
        <f t="array" ref="J175">IF(ROWS($C$12:E175)&lt;=$E$9,INDEX(monetisedvalue,_xlfn.AGGREGATE(15,3,(lookup=$E$8)/(lookup=$E$8)*ROW(lookup)-ROW(Library!$C$8),ROWS($C$12:E175)),MATCH(J$11,lookupnames,0)),"")</f>
        <v/>
      </c>
      <c r="K175" s="67" t="str" cm="1">
        <f t="array" ref="K175">IF(ROWS($C$12:F175)&lt;=$E$9,INDEX(monetisedvalue,_xlfn.AGGREGATE(15,3,(lookup=$E$8)/(lookup=$E$8)*ROW(lookup)-ROW(Library!$C$8),ROWS($C$12:F175)),MATCH(K$11,lookupnames,0)),"")</f>
        <v/>
      </c>
      <c r="L175" s="67" t="str" cm="1">
        <f t="array" ref="L175">IF(ROWS($C$12:G175)&lt;=$E$9,INDEX(monetisedvalue,_xlfn.AGGREGATE(15,3,(lookup=$E$8)/(lookup=$E$8)*ROW(lookup)-ROW(Library!$C$8),ROWS($C$12:G175)),MATCH(L$11,lookupnames,0)),"")</f>
        <v/>
      </c>
    </row>
    <row r="176" spans="1:12" ht="45.65" customHeight="1">
      <c r="A176" s="10"/>
      <c r="B176" s="10"/>
      <c r="C176" s="10"/>
      <c r="D176" s="224" t="str">
        <f t="shared" si="12"/>
        <v/>
      </c>
      <c r="E176" s="231" t="str">
        <f t="shared" si="13"/>
        <v/>
      </c>
      <c r="F176" s="49" t="str">
        <f t="shared" si="14"/>
        <v/>
      </c>
      <c r="G176" s="49" t="str">
        <f t="shared" si="15"/>
        <v/>
      </c>
      <c r="H176" s="50" t="str" cm="1">
        <f t="array" ref="H176">IF(ROWS($C$12:C176)&lt;=$E$9,INDEX(monetisedvalue,_xlfn.AGGREGATE(15,3,(lookup=$E$8)/(lookup=$E$8)*ROW(lookup)-ROW(Library!$C$8),ROWS($C$12:C176)),MATCH(H$11,lookupnames,0)),"")</f>
        <v/>
      </c>
      <c r="I176" s="50" t="str" cm="1">
        <f t="array" ref="I176">IF(ROWS($C$12:D176)&lt;=$E$9,INDEX(monetisedvalue,_xlfn.AGGREGATE(15,3,(lookup=$E$8)/(lookup=$E$8)*ROW(lookup)-ROW(Library!$C$8),ROWS($C$12:D176)),MATCH(I$11,lookupnames,0)),"")</f>
        <v/>
      </c>
      <c r="J176" s="69" t="str" cm="1">
        <f t="array" ref="J176">IF(ROWS($C$12:E176)&lt;=$E$9,INDEX(monetisedvalue,_xlfn.AGGREGATE(15,3,(lookup=$E$8)/(lookup=$E$8)*ROW(lookup)-ROW(Library!$C$8),ROWS($C$12:E176)),MATCH(J$11,lookupnames,0)),"")</f>
        <v/>
      </c>
      <c r="K176" s="67" t="str" cm="1">
        <f t="array" ref="K176">IF(ROWS($C$12:F176)&lt;=$E$9,INDEX(monetisedvalue,_xlfn.AGGREGATE(15,3,(lookup=$E$8)/(lookup=$E$8)*ROW(lookup)-ROW(Library!$C$8),ROWS($C$12:F176)),MATCH(K$11,lookupnames,0)),"")</f>
        <v/>
      </c>
      <c r="L176" s="67" t="str" cm="1">
        <f t="array" ref="L176">IF(ROWS($C$12:G176)&lt;=$E$9,INDEX(monetisedvalue,_xlfn.AGGREGATE(15,3,(lookup=$E$8)/(lookup=$E$8)*ROW(lookup)-ROW(Library!$C$8),ROWS($C$12:G176)),MATCH(L$11,lookupnames,0)),"")</f>
        <v/>
      </c>
    </row>
    <row r="177" spans="1:12" ht="45.65" customHeight="1">
      <c r="A177" s="10"/>
      <c r="B177" s="10"/>
      <c r="C177" s="10"/>
      <c r="D177" s="224" t="str">
        <f t="shared" si="12"/>
        <v/>
      </c>
      <c r="E177" s="231" t="str">
        <f t="shared" si="13"/>
        <v/>
      </c>
      <c r="F177" s="49" t="str">
        <f t="shared" si="14"/>
        <v/>
      </c>
      <c r="G177" s="49" t="str">
        <f t="shared" si="15"/>
        <v/>
      </c>
      <c r="H177" s="50" t="str" cm="1">
        <f t="array" ref="H177">IF(ROWS($C$12:C177)&lt;=$E$9,INDEX(monetisedvalue,_xlfn.AGGREGATE(15,3,(lookup=$E$8)/(lookup=$E$8)*ROW(lookup)-ROW(Library!$C$8),ROWS($C$12:C177)),MATCH(H$11,lookupnames,0)),"")</f>
        <v/>
      </c>
      <c r="I177" s="50" t="str" cm="1">
        <f t="array" ref="I177">IF(ROWS($C$12:D177)&lt;=$E$9,INDEX(monetisedvalue,_xlfn.AGGREGATE(15,3,(lookup=$E$8)/(lookup=$E$8)*ROW(lookup)-ROW(Library!$C$8),ROWS($C$12:D177)),MATCH(I$11,lookupnames,0)),"")</f>
        <v/>
      </c>
      <c r="J177" s="69" t="str" cm="1">
        <f t="array" ref="J177">IF(ROWS($C$12:E177)&lt;=$E$9,INDEX(monetisedvalue,_xlfn.AGGREGATE(15,3,(lookup=$E$8)/(lookup=$E$8)*ROW(lookup)-ROW(Library!$C$8),ROWS($C$12:E177)),MATCH(J$11,lookupnames,0)),"")</f>
        <v/>
      </c>
      <c r="K177" s="67" t="str" cm="1">
        <f t="array" ref="K177">IF(ROWS($C$12:F177)&lt;=$E$9,INDEX(monetisedvalue,_xlfn.AGGREGATE(15,3,(lookup=$E$8)/(lookup=$E$8)*ROW(lookup)-ROW(Library!$C$8),ROWS($C$12:F177)),MATCH(K$11,lookupnames,0)),"")</f>
        <v/>
      </c>
      <c r="L177" s="67" t="str" cm="1">
        <f t="array" ref="L177">IF(ROWS($C$12:G177)&lt;=$E$9,INDEX(monetisedvalue,_xlfn.AGGREGATE(15,3,(lookup=$E$8)/(lookup=$E$8)*ROW(lookup)-ROW(Library!$C$8),ROWS($C$12:G177)),MATCH(L$11,lookupnames,0)),"")</f>
        <v/>
      </c>
    </row>
    <row r="178" spans="1:12" ht="45.65" customHeight="1">
      <c r="A178" s="10"/>
      <c r="B178" s="10"/>
      <c r="C178" s="10"/>
      <c r="D178" s="224" t="str">
        <f t="shared" si="12"/>
        <v/>
      </c>
      <c r="E178" s="231" t="str">
        <f t="shared" si="13"/>
        <v/>
      </c>
      <c r="F178" s="49" t="str">
        <f t="shared" si="14"/>
        <v/>
      </c>
      <c r="G178" s="49" t="str">
        <f t="shared" si="15"/>
        <v/>
      </c>
      <c r="H178" s="50" t="str" cm="1">
        <f t="array" ref="H178">IF(ROWS($C$12:C178)&lt;=$E$9,INDEX(monetisedvalue,_xlfn.AGGREGATE(15,3,(lookup=$E$8)/(lookup=$E$8)*ROW(lookup)-ROW(Library!$C$8),ROWS($C$12:C178)),MATCH(H$11,lookupnames,0)),"")</f>
        <v/>
      </c>
      <c r="I178" s="50" t="str" cm="1">
        <f t="array" ref="I178">IF(ROWS($C$12:D178)&lt;=$E$9,INDEX(monetisedvalue,_xlfn.AGGREGATE(15,3,(lookup=$E$8)/(lookup=$E$8)*ROW(lookup)-ROW(Library!$C$8),ROWS($C$12:D178)),MATCH(I$11,lookupnames,0)),"")</f>
        <v/>
      </c>
      <c r="J178" s="69" t="str" cm="1">
        <f t="array" ref="J178">IF(ROWS($C$12:E178)&lt;=$E$9,INDEX(monetisedvalue,_xlfn.AGGREGATE(15,3,(lookup=$E$8)/(lookup=$E$8)*ROW(lookup)-ROW(Library!$C$8),ROWS($C$12:E178)),MATCH(J$11,lookupnames,0)),"")</f>
        <v/>
      </c>
      <c r="K178" s="67" t="str" cm="1">
        <f t="array" ref="K178">IF(ROWS($C$12:F178)&lt;=$E$9,INDEX(monetisedvalue,_xlfn.AGGREGATE(15,3,(lookup=$E$8)/(lookup=$E$8)*ROW(lookup)-ROW(Library!$C$8),ROWS($C$12:F178)),MATCH(K$11,lookupnames,0)),"")</f>
        <v/>
      </c>
      <c r="L178" s="67" t="str" cm="1">
        <f t="array" ref="L178">IF(ROWS($C$12:G178)&lt;=$E$9,INDEX(monetisedvalue,_xlfn.AGGREGATE(15,3,(lookup=$E$8)/(lookup=$E$8)*ROW(lookup)-ROW(Library!$C$8),ROWS($C$12:G178)),MATCH(L$11,lookupnames,0)),"")</f>
        <v/>
      </c>
    </row>
    <row r="179" spans="1:12" ht="45.65" customHeight="1">
      <c r="A179" s="10"/>
      <c r="B179" s="10"/>
      <c r="C179" s="10"/>
      <c r="D179" s="224" t="str">
        <f t="shared" si="12"/>
        <v/>
      </c>
      <c r="E179" s="231" t="str">
        <f t="shared" si="13"/>
        <v/>
      </c>
      <c r="F179" s="49" t="str">
        <f t="shared" si="14"/>
        <v/>
      </c>
      <c r="G179" s="49" t="str">
        <f t="shared" si="15"/>
        <v/>
      </c>
      <c r="H179" s="50" t="str" cm="1">
        <f t="array" ref="H179">IF(ROWS($C$12:C179)&lt;=$E$9,INDEX(monetisedvalue,_xlfn.AGGREGATE(15,3,(lookup=$E$8)/(lookup=$E$8)*ROW(lookup)-ROW(Library!$C$8),ROWS($C$12:C179)),MATCH(H$11,lookupnames,0)),"")</f>
        <v/>
      </c>
      <c r="I179" s="50" t="str" cm="1">
        <f t="array" ref="I179">IF(ROWS($C$12:D179)&lt;=$E$9,INDEX(monetisedvalue,_xlfn.AGGREGATE(15,3,(lookup=$E$8)/(lookup=$E$8)*ROW(lookup)-ROW(Library!$C$8),ROWS($C$12:D179)),MATCH(I$11,lookupnames,0)),"")</f>
        <v/>
      </c>
      <c r="J179" s="69" t="str" cm="1">
        <f t="array" ref="J179">IF(ROWS($C$12:E179)&lt;=$E$9,INDEX(monetisedvalue,_xlfn.AGGREGATE(15,3,(lookup=$E$8)/(lookup=$E$8)*ROW(lookup)-ROW(Library!$C$8),ROWS($C$12:E179)),MATCH(J$11,lookupnames,0)),"")</f>
        <v/>
      </c>
      <c r="K179" s="67" t="str" cm="1">
        <f t="array" ref="K179">IF(ROWS($C$12:F179)&lt;=$E$9,INDEX(monetisedvalue,_xlfn.AGGREGATE(15,3,(lookup=$E$8)/(lookup=$E$8)*ROW(lookup)-ROW(Library!$C$8),ROWS($C$12:F179)),MATCH(K$11,lookupnames,0)),"")</f>
        <v/>
      </c>
      <c r="L179" s="67" t="str" cm="1">
        <f t="array" ref="L179">IF(ROWS($C$12:G179)&lt;=$E$9,INDEX(monetisedvalue,_xlfn.AGGREGATE(15,3,(lookup=$E$8)/(lookup=$E$8)*ROW(lookup)-ROW(Library!$C$8),ROWS($C$12:G179)),MATCH(L$11,lookupnames,0)),"")</f>
        <v/>
      </c>
    </row>
    <row r="180" spans="1:12" ht="45.65" customHeight="1">
      <c r="A180" s="10"/>
      <c r="B180" s="10"/>
      <c r="C180" s="10"/>
      <c r="D180" s="224" t="str">
        <f t="shared" si="12"/>
        <v/>
      </c>
      <c r="E180" s="231" t="str">
        <f t="shared" si="13"/>
        <v/>
      </c>
      <c r="F180" s="49" t="str">
        <f t="shared" si="14"/>
        <v/>
      </c>
      <c r="G180" s="49" t="str">
        <f t="shared" si="15"/>
        <v/>
      </c>
      <c r="H180" s="50" t="str" cm="1">
        <f t="array" ref="H180">IF(ROWS($C$12:C180)&lt;=$E$9,INDEX(monetisedvalue,_xlfn.AGGREGATE(15,3,(lookup=$E$8)/(lookup=$E$8)*ROW(lookup)-ROW(Library!$C$8),ROWS($C$12:C180)),MATCH(H$11,lookupnames,0)),"")</f>
        <v/>
      </c>
      <c r="I180" s="50" t="str" cm="1">
        <f t="array" ref="I180">IF(ROWS($C$12:D180)&lt;=$E$9,INDEX(monetisedvalue,_xlfn.AGGREGATE(15,3,(lookup=$E$8)/(lookup=$E$8)*ROW(lookup)-ROW(Library!$C$8),ROWS($C$12:D180)),MATCH(I$11,lookupnames,0)),"")</f>
        <v/>
      </c>
      <c r="J180" s="69" t="str" cm="1">
        <f t="array" ref="J180">IF(ROWS($C$12:E180)&lt;=$E$9,INDEX(monetisedvalue,_xlfn.AGGREGATE(15,3,(lookup=$E$8)/(lookup=$E$8)*ROW(lookup)-ROW(Library!$C$8),ROWS($C$12:E180)),MATCH(J$11,lookupnames,0)),"")</f>
        <v/>
      </c>
      <c r="K180" s="67" t="str" cm="1">
        <f t="array" ref="K180">IF(ROWS($C$12:F180)&lt;=$E$9,INDEX(monetisedvalue,_xlfn.AGGREGATE(15,3,(lookup=$E$8)/(lookup=$E$8)*ROW(lookup)-ROW(Library!$C$8),ROWS($C$12:F180)),MATCH(K$11,lookupnames,0)),"")</f>
        <v/>
      </c>
      <c r="L180" s="67" t="str" cm="1">
        <f t="array" ref="L180">IF(ROWS($C$12:G180)&lt;=$E$9,INDEX(monetisedvalue,_xlfn.AGGREGATE(15,3,(lookup=$E$8)/(lookup=$E$8)*ROW(lookup)-ROW(Library!$C$8),ROWS($C$12:G180)),MATCH(L$11,lookupnames,0)),"")</f>
        <v/>
      </c>
    </row>
    <row r="181" spans="1:12" ht="45.65" customHeight="1">
      <c r="A181" s="10"/>
      <c r="B181" s="10"/>
      <c r="C181" s="10"/>
      <c r="D181" s="224" t="str">
        <f t="shared" si="12"/>
        <v/>
      </c>
      <c r="E181" s="231" t="str">
        <f t="shared" si="13"/>
        <v/>
      </c>
      <c r="F181" s="49" t="str">
        <f t="shared" si="14"/>
        <v/>
      </c>
      <c r="G181" s="49" t="str">
        <f t="shared" si="15"/>
        <v/>
      </c>
      <c r="H181" s="50" t="str" cm="1">
        <f t="array" ref="H181">IF(ROWS($C$12:C181)&lt;=$E$9,INDEX(monetisedvalue,_xlfn.AGGREGATE(15,3,(lookup=$E$8)/(lookup=$E$8)*ROW(lookup)-ROW(Library!$C$8),ROWS($C$12:C181)),MATCH(H$11,lookupnames,0)),"")</f>
        <v/>
      </c>
      <c r="I181" s="50" t="str" cm="1">
        <f t="array" ref="I181">IF(ROWS($C$12:D181)&lt;=$E$9,INDEX(monetisedvalue,_xlfn.AGGREGATE(15,3,(lookup=$E$8)/(lookup=$E$8)*ROW(lookup)-ROW(Library!$C$8),ROWS($C$12:D181)),MATCH(I$11,lookupnames,0)),"")</f>
        <v/>
      </c>
      <c r="J181" s="69" t="str" cm="1">
        <f t="array" ref="J181">IF(ROWS($C$12:E181)&lt;=$E$9,INDEX(monetisedvalue,_xlfn.AGGREGATE(15,3,(lookup=$E$8)/(lookup=$E$8)*ROW(lookup)-ROW(Library!$C$8),ROWS($C$12:E181)),MATCH(J$11,lookupnames,0)),"")</f>
        <v/>
      </c>
      <c r="K181" s="67" t="str" cm="1">
        <f t="array" ref="K181">IF(ROWS($C$12:F181)&lt;=$E$9,INDEX(monetisedvalue,_xlfn.AGGREGATE(15,3,(lookup=$E$8)/(lookup=$E$8)*ROW(lookup)-ROW(Library!$C$8),ROWS($C$12:F181)),MATCH(K$11,lookupnames,0)),"")</f>
        <v/>
      </c>
      <c r="L181" s="67" t="str" cm="1">
        <f t="array" ref="L181">IF(ROWS($C$12:G181)&lt;=$E$9,INDEX(monetisedvalue,_xlfn.AGGREGATE(15,3,(lookup=$E$8)/(lookup=$E$8)*ROW(lookup)-ROW(Library!$C$8),ROWS($C$12:G181)),MATCH(L$11,lookupnames,0)),"")</f>
        <v/>
      </c>
    </row>
    <row r="182" spans="1:12" ht="45.65" customHeight="1">
      <c r="A182" s="10"/>
      <c r="B182" s="10"/>
      <c r="C182" s="10"/>
      <c r="D182" s="224" t="str">
        <f t="shared" si="12"/>
        <v/>
      </c>
      <c r="E182" s="231" t="str">
        <f t="shared" si="13"/>
        <v/>
      </c>
      <c r="F182" s="49" t="str">
        <f t="shared" si="14"/>
        <v/>
      </c>
      <c r="G182" s="49" t="str">
        <f t="shared" si="15"/>
        <v/>
      </c>
      <c r="H182" s="50" t="str" cm="1">
        <f t="array" ref="H182">IF(ROWS($C$12:C182)&lt;=$E$9,INDEX(monetisedvalue,_xlfn.AGGREGATE(15,3,(lookup=$E$8)/(lookup=$E$8)*ROW(lookup)-ROW(Library!$C$8),ROWS($C$12:C182)),MATCH(H$11,lookupnames,0)),"")</f>
        <v/>
      </c>
      <c r="I182" s="50" t="str" cm="1">
        <f t="array" ref="I182">IF(ROWS($C$12:D182)&lt;=$E$9,INDEX(monetisedvalue,_xlfn.AGGREGATE(15,3,(lookup=$E$8)/(lookup=$E$8)*ROW(lookup)-ROW(Library!$C$8),ROWS($C$12:D182)),MATCH(I$11,lookupnames,0)),"")</f>
        <v/>
      </c>
      <c r="J182" s="69" t="str" cm="1">
        <f t="array" ref="J182">IF(ROWS($C$12:E182)&lt;=$E$9,INDEX(monetisedvalue,_xlfn.AGGREGATE(15,3,(lookup=$E$8)/(lookup=$E$8)*ROW(lookup)-ROW(Library!$C$8),ROWS($C$12:E182)),MATCH(J$11,lookupnames,0)),"")</f>
        <v/>
      </c>
      <c r="K182" s="67" t="str" cm="1">
        <f t="array" ref="K182">IF(ROWS($C$12:F182)&lt;=$E$9,INDEX(monetisedvalue,_xlfn.AGGREGATE(15,3,(lookup=$E$8)/(lookup=$E$8)*ROW(lookup)-ROW(Library!$C$8),ROWS($C$12:F182)),MATCH(K$11,lookupnames,0)),"")</f>
        <v/>
      </c>
      <c r="L182" s="67" t="str" cm="1">
        <f t="array" ref="L182">IF(ROWS($C$12:G182)&lt;=$E$9,INDEX(monetisedvalue,_xlfn.AGGREGATE(15,3,(lookup=$E$8)/(lookup=$E$8)*ROW(lookup)-ROW(Library!$C$8),ROWS($C$12:G182)),MATCH(L$11,lookupnames,0)),"")</f>
        <v/>
      </c>
    </row>
    <row r="183" spans="1:12" ht="45.65" customHeight="1">
      <c r="A183" s="10"/>
      <c r="B183" s="10"/>
      <c r="C183" s="10"/>
      <c r="D183" s="224" t="str">
        <f t="shared" si="12"/>
        <v/>
      </c>
      <c r="E183" s="231" t="str">
        <f t="shared" si="13"/>
        <v/>
      </c>
      <c r="F183" s="49" t="str">
        <f t="shared" si="14"/>
        <v/>
      </c>
      <c r="G183" s="49" t="str">
        <f t="shared" si="15"/>
        <v/>
      </c>
      <c r="H183" s="50" t="str" cm="1">
        <f t="array" ref="H183">IF(ROWS($C$12:C183)&lt;=$E$9,INDEX(monetisedvalue,_xlfn.AGGREGATE(15,3,(lookup=$E$8)/(lookup=$E$8)*ROW(lookup)-ROW(Library!$C$8),ROWS($C$12:C183)),MATCH(H$11,lookupnames,0)),"")</f>
        <v/>
      </c>
      <c r="I183" s="50" t="str" cm="1">
        <f t="array" ref="I183">IF(ROWS($C$12:D183)&lt;=$E$9,INDEX(monetisedvalue,_xlfn.AGGREGATE(15,3,(lookup=$E$8)/(lookup=$E$8)*ROW(lookup)-ROW(Library!$C$8),ROWS($C$12:D183)),MATCH(I$11,lookupnames,0)),"")</f>
        <v/>
      </c>
      <c r="J183" s="69" t="str" cm="1">
        <f t="array" ref="J183">IF(ROWS($C$12:E183)&lt;=$E$9,INDEX(monetisedvalue,_xlfn.AGGREGATE(15,3,(lookup=$E$8)/(lookup=$E$8)*ROW(lookup)-ROW(Library!$C$8),ROWS($C$12:E183)),MATCH(J$11,lookupnames,0)),"")</f>
        <v/>
      </c>
      <c r="K183" s="67" t="str" cm="1">
        <f t="array" ref="K183">IF(ROWS($C$12:F183)&lt;=$E$9,INDEX(monetisedvalue,_xlfn.AGGREGATE(15,3,(lookup=$E$8)/(lookup=$E$8)*ROW(lookup)-ROW(Library!$C$8),ROWS($C$12:F183)),MATCH(K$11,lookupnames,0)),"")</f>
        <v/>
      </c>
      <c r="L183" s="67" t="str" cm="1">
        <f t="array" ref="L183">IF(ROWS($C$12:G183)&lt;=$E$9,INDEX(monetisedvalue,_xlfn.AGGREGATE(15,3,(lookup=$E$8)/(lookup=$E$8)*ROW(lookup)-ROW(Library!$C$8),ROWS($C$12:G183)),MATCH(L$11,lookupnames,0)),"")</f>
        <v/>
      </c>
    </row>
    <row r="184" spans="1:12" ht="45.65" customHeight="1">
      <c r="A184" s="10"/>
      <c r="B184" s="10"/>
      <c r="C184" s="10"/>
      <c r="D184" s="224" t="str">
        <f t="shared" si="12"/>
        <v/>
      </c>
      <c r="E184" s="231" t="str">
        <f t="shared" si="13"/>
        <v/>
      </c>
      <c r="F184" s="49" t="str">
        <f t="shared" si="14"/>
        <v/>
      </c>
      <c r="G184" s="49" t="str">
        <f t="shared" si="15"/>
        <v/>
      </c>
      <c r="H184" s="50" t="str" cm="1">
        <f t="array" ref="H184">IF(ROWS($C$12:C184)&lt;=$E$9,INDEX(monetisedvalue,_xlfn.AGGREGATE(15,3,(lookup=$E$8)/(lookup=$E$8)*ROW(lookup)-ROW(Library!$C$8),ROWS($C$12:C184)),MATCH(H$11,lookupnames,0)),"")</f>
        <v/>
      </c>
      <c r="I184" s="50" t="str" cm="1">
        <f t="array" ref="I184">IF(ROWS($C$12:D184)&lt;=$E$9,INDEX(monetisedvalue,_xlfn.AGGREGATE(15,3,(lookup=$E$8)/(lookup=$E$8)*ROW(lookup)-ROW(Library!$C$8),ROWS($C$12:D184)),MATCH(I$11,lookupnames,0)),"")</f>
        <v/>
      </c>
      <c r="J184" s="69" t="str" cm="1">
        <f t="array" ref="J184">IF(ROWS($C$12:E184)&lt;=$E$9,INDEX(monetisedvalue,_xlfn.AGGREGATE(15,3,(lookup=$E$8)/(lookup=$E$8)*ROW(lookup)-ROW(Library!$C$8),ROWS($C$12:E184)),MATCH(J$11,lookupnames,0)),"")</f>
        <v/>
      </c>
      <c r="K184" s="67" t="str" cm="1">
        <f t="array" ref="K184">IF(ROWS($C$12:F184)&lt;=$E$9,INDEX(monetisedvalue,_xlfn.AGGREGATE(15,3,(lookup=$E$8)/(lookup=$E$8)*ROW(lookup)-ROW(Library!$C$8),ROWS($C$12:F184)),MATCH(K$11,lookupnames,0)),"")</f>
        <v/>
      </c>
      <c r="L184" s="67" t="str" cm="1">
        <f t="array" ref="L184">IF(ROWS($C$12:G184)&lt;=$E$9,INDEX(monetisedvalue,_xlfn.AGGREGATE(15,3,(lookup=$E$8)/(lookup=$E$8)*ROW(lookup)-ROW(Library!$C$8),ROWS($C$12:G184)),MATCH(L$11,lookupnames,0)),"")</f>
        <v/>
      </c>
    </row>
    <row r="185" spans="1:12" ht="45.65" customHeight="1">
      <c r="A185" s="10"/>
      <c r="B185" s="10"/>
      <c r="C185" s="10"/>
      <c r="D185" s="224" t="str">
        <f t="shared" si="12"/>
        <v/>
      </c>
      <c r="E185" s="231" t="str">
        <f t="shared" si="13"/>
        <v/>
      </c>
      <c r="F185" s="49" t="str">
        <f t="shared" si="14"/>
        <v/>
      </c>
      <c r="G185" s="49" t="str">
        <f t="shared" si="15"/>
        <v/>
      </c>
      <c r="H185" s="50" t="str" cm="1">
        <f t="array" ref="H185">IF(ROWS($C$12:C185)&lt;=$E$9,INDEX(monetisedvalue,_xlfn.AGGREGATE(15,3,(lookup=$E$8)/(lookup=$E$8)*ROW(lookup)-ROW(Library!$C$8),ROWS($C$12:C185)),MATCH(H$11,lookupnames,0)),"")</f>
        <v/>
      </c>
      <c r="I185" s="50" t="str" cm="1">
        <f t="array" ref="I185">IF(ROWS($C$12:D185)&lt;=$E$9,INDEX(monetisedvalue,_xlfn.AGGREGATE(15,3,(lookup=$E$8)/(lookup=$E$8)*ROW(lookup)-ROW(Library!$C$8),ROWS($C$12:D185)),MATCH(I$11,lookupnames,0)),"")</f>
        <v/>
      </c>
      <c r="J185" s="69" t="str" cm="1">
        <f t="array" ref="J185">IF(ROWS($C$12:E185)&lt;=$E$9,INDEX(monetisedvalue,_xlfn.AGGREGATE(15,3,(lookup=$E$8)/(lookup=$E$8)*ROW(lookup)-ROW(Library!$C$8),ROWS($C$12:E185)),MATCH(J$11,lookupnames,0)),"")</f>
        <v/>
      </c>
      <c r="K185" s="67" t="str" cm="1">
        <f t="array" ref="K185">IF(ROWS($C$12:F185)&lt;=$E$9,INDEX(monetisedvalue,_xlfn.AGGREGATE(15,3,(lookup=$E$8)/(lookup=$E$8)*ROW(lookup)-ROW(Library!$C$8),ROWS($C$12:F185)),MATCH(K$11,lookupnames,0)),"")</f>
        <v/>
      </c>
      <c r="L185" s="67" t="str" cm="1">
        <f t="array" ref="L185">IF(ROWS($C$12:G185)&lt;=$E$9,INDEX(monetisedvalue,_xlfn.AGGREGATE(15,3,(lookup=$E$8)/(lookup=$E$8)*ROW(lookup)-ROW(Library!$C$8),ROWS($C$12:G185)),MATCH(L$11,lookupnames,0)),"")</f>
        <v/>
      </c>
    </row>
    <row r="186" spans="1:12" ht="45.65" customHeight="1">
      <c r="A186" s="10"/>
      <c r="B186" s="10"/>
      <c r="C186" s="10"/>
      <c r="D186" s="224" t="str">
        <f t="shared" si="12"/>
        <v/>
      </c>
      <c r="E186" s="231" t="str">
        <f t="shared" si="13"/>
        <v/>
      </c>
      <c r="F186" s="49" t="str">
        <f t="shared" si="14"/>
        <v/>
      </c>
      <c r="G186" s="49" t="str">
        <f t="shared" si="15"/>
        <v/>
      </c>
      <c r="H186" s="50" t="str" cm="1">
        <f t="array" ref="H186">IF(ROWS($C$12:C186)&lt;=$E$9,INDEX(monetisedvalue,_xlfn.AGGREGATE(15,3,(lookup=$E$8)/(lookup=$E$8)*ROW(lookup)-ROW(Library!$C$8),ROWS($C$12:C186)),MATCH(H$11,lookupnames,0)),"")</f>
        <v/>
      </c>
      <c r="I186" s="50" t="str" cm="1">
        <f t="array" ref="I186">IF(ROWS($C$12:D186)&lt;=$E$9,INDEX(monetisedvalue,_xlfn.AGGREGATE(15,3,(lookup=$E$8)/(lookup=$E$8)*ROW(lookup)-ROW(Library!$C$8),ROWS($C$12:D186)),MATCH(I$11,lookupnames,0)),"")</f>
        <v/>
      </c>
      <c r="J186" s="69" t="str" cm="1">
        <f t="array" ref="J186">IF(ROWS($C$12:E186)&lt;=$E$9,INDEX(monetisedvalue,_xlfn.AGGREGATE(15,3,(lookup=$E$8)/(lookup=$E$8)*ROW(lookup)-ROW(Library!$C$8),ROWS($C$12:E186)),MATCH(J$11,lookupnames,0)),"")</f>
        <v/>
      </c>
      <c r="K186" s="67" t="str" cm="1">
        <f t="array" ref="K186">IF(ROWS($C$12:F186)&lt;=$E$9,INDEX(monetisedvalue,_xlfn.AGGREGATE(15,3,(lookup=$E$8)/(lookup=$E$8)*ROW(lookup)-ROW(Library!$C$8),ROWS($C$12:F186)),MATCH(K$11,lookupnames,0)),"")</f>
        <v/>
      </c>
      <c r="L186" s="67" t="str" cm="1">
        <f t="array" ref="L186">IF(ROWS($C$12:G186)&lt;=$E$9,INDEX(monetisedvalue,_xlfn.AGGREGATE(15,3,(lookup=$E$8)/(lookup=$E$8)*ROW(lookup)-ROW(Library!$C$8),ROWS($C$12:G186)),MATCH(L$11,lookupnames,0)),"")</f>
        <v/>
      </c>
    </row>
    <row r="187" spans="1:12" ht="45.65" customHeight="1">
      <c r="A187" s="10"/>
      <c r="B187" s="10"/>
      <c r="C187" s="10"/>
      <c r="D187" s="224" t="str">
        <f t="shared" si="12"/>
        <v/>
      </c>
      <c r="E187" s="231" t="str">
        <f t="shared" si="13"/>
        <v/>
      </c>
      <c r="F187" s="49" t="str">
        <f t="shared" si="14"/>
        <v/>
      </c>
      <c r="G187" s="49" t="str">
        <f t="shared" si="15"/>
        <v/>
      </c>
      <c r="H187" s="50" t="str" cm="1">
        <f t="array" ref="H187">IF(ROWS($C$12:C187)&lt;=$E$9,INDEX(monetisedvalue,_xlfn.AGGREGATE(15,3,(lookup=$E$8)/(lookup=$E$8)*ROW(lookup)-ROW(Library!$C$8),ROWS($C$12:C187)),MATCH(H$11,lookupnames,0)),"")</f>
        <v/>
      </c>
      <c r="I187" s="50" t="str" cm="1">
        <f t="array" ref="I187">IF(ROWS($C$12:D187)&lt;=$E$9,INDEX(monetisedvalue,_xlfn.AGGREGATE(15,3,(lookup=$E$8)/(lookup=$E$8)*ROW(lookup)-ROW(Library!$C$8),ROWS($C$12:D187)),MATCH(I$11,lookupnames,0)),"")</f>
        <v/>
      </c>
      <c r="J187" s="69" t="str" cm="1">
        <f t="array" ref="J187">IF(ROWS($C$12:E187)&lt;=$E$9,INDEX(monetisedvalue,_xlfn.AGGREGATE(15,3,(lookup=$E$8)/(lookup=$E$8)*ROW(lookup)-ROW(Library!$C$8),ROWS($C$12:E187)),MATCH(J$11,lookupnames,0)),"")</f>
        <v/>
      </c>
      <c r="K187" s="67" t="str" cm="1">
        <f t="array" ref="K187">IF(ROWS($C$12:F187)&lt;=$E$9,INDEX(monetisedvalue,_xlfn.AGGREGATE(15,3,(lookup=$E$8)/(lookup=$E$8)*ROW(lookup)-ROW(Library!$C$8),ROWS($C$12:F187)),MATCH(K$11,lookupnames,0)),"")</f>
        <v/>
      </c>
      <c r="L187" s="67" t="str" cm="1">
        <f t="array" ref="L187">IF(ROWS($C$12:G187)&lt;=$E$9,INDEX(monetisedvalue,_xlfn.AGGREGATE(15,3,(lookup=$E$8)/(lookup=$E$8)*ROW(lookup)-ROW(Library!$C$8),ROWS($C$12:G187)),MATCH(L$11,lookupnames,0)),"")</f>
        <v/>
      </c>
    </row>
    <row r="188" spans="1:12" ht="45.65" customHeight="1">
      <c r="A188" s="10"/>
      <c r="B188" s="10"/>
      <c r="C188" s="10"/>
      <c r="D188" s="224" t="str">
        <f t="shared" si="12"/>
        <v/>
      </c>
      <c r="E188" s="231" t="str">
        <f t="shared" si="13"/>
        <v/>
      </c>
      <c r="F188" s="49" t="str">
        <f t="shared" si="14"/>
        <v/>
      </c>
      <c r="G188" s="49" t="str">
        <f t="shared" si="15"/>
        <v/>
      </c>
      <c r="H188" s="50" t="str" cm="1">
        <f t="array" ref="H188">IF(ROWS($C$12:C188)&lt;=$E$9,INDEX(monetisedvalue,_xlfn.AGGREGATE(15,3,(lookup=$E$8)/(lookup=$E$8)*ROW(lookup)-ROW(Library!$C$8),ROWS($C$12:C188)),MATCH(H$11,lookupnames,0)),"")</f>
        <v/>
      </c>
      <c r="I188" s="50" t="str" cm="1">
        <f t="array" ref="I188">IF(ROWS($C$12:D188)&lt;=$E$9,INDEX(monetisedvalue,_xlfn.AGGREGATE(15,3,(lookup=$E$8)/(lookup=$E$8)*ROW(lookup)-ROW(Library!$C$8),ROWS($C$12:D188)),MATCH(I$11,lookupnames,0)),"")</f>
        <v/>
      </c>
      <c r="J188" s="69" t="str" cm="1">
        <f t="array" ref="J188">IF(ROWS($C$12:E188)&lt;=$E$9,INDEX(monetisedvalue,_xlfn.AGGREGATE(15,3,(lookup=$E$8)/(lookup=$E$8)*ROW(lookup)-ROW(Library!$C$8),ROWS($C$12:E188)),MATCH(J$11,lookupnames,0)),"")</f>
        <v/>
      </c>
      <c r="K188" s="67" t="str" cm="1">
        <f t="array" ref="K188">IF(ROWS($C$12:F188)&lt;=$E$9,INDEX(monetisedvalue,_xlfn.AGGREGATE(15,3,(lookup=$E$8)/(lookup=$E$8)*ROW(lookup)-ROW(Library!$C$8),ROWS($C$12:F188)),MATCH(K$11,lookupnames,0)),"")</f>
        <v/>
      </c>
      <c r="L188" s="67" t="str" cm="1">
        <f t="array" ref="L188">IF(ROWS($C$12:G188)&lt;=$E$9,INDEX(monetisedvalue,_xlfn.AGGREGATE(15,3,(lookup=$E$8)/(lookup=$E$8)*ROW(lookup)-ROW(Library!$C$8),ROWS($C$12:G188)),MATCH(L$11,lookupnames,0)),"")</f>
        <v/>
      </c>
    </row>
    <row r="189" spans="1:12" ht="45.65" customHeight="1">
      <c r="A189" s="10"/>
      <c r="B189" s="10"/>
      <c r="C189" s="10"/>
      <c r="D189" s="224" t="str">
        <f t="shared" si="12"/>
        <v/>
      </c>
      <c r="E189" s="231" t="str">
        <f t="shared" si="13"/>
        <v/>
      </c>
      <c r="F189" s="49" t="str">
        <f t="shared" si="14"/>
        <v/>
      </c>
      <c r="G189" s="49" t="str">
        <f t="shared" si="15"/>
        <v/>
      </c>
      <c r="H189" s="50" t="str" cm="1">
        <f t="array" ref="H189">IF(ROWS($C$12:C189)&lt;=$E$9,INDEX(monetisedvalue,_xlfn.AGGREGATE(15,3,(lookup=$E$8)/(lookup=$E$8)*ROW(lookup)-ROW(Library!$C$8),ROWS($C$12:C189)),MATCH(H$11,lookupnames,0)),"")</f>
        <v/>
      </c>
      <c r="I189" s="50" t="str" cm="1">
        <f t="array" ref="I189">IF(ROWS($C$12:D189)&lt;=$E$9,INDEX(monetisedvalue,_xlfn.AGGREGATE(15,3,(lookup=$E$8)/(lookup=$E$8)*ROW(lookup)-ROW(Library!$C$8),ROWS($C$12:D189)),MATCH(I$11,lookupnames,0)),"")</f>
        <v/>
      </c>
      <c r="J189" s="69" t="str" cm="1">
        <f t="array" ref="J189">IF(ROWS($C$12:E189)&lt;=$E$9,INDEX(monetisedvalue,_xlfn.AGGREGATE(15,3,(lookup=$E$8)/(lookup=$E$8)*ROW(lookup)-ROW(Library!$C$8),ROWS($C$12:E189)),MATCH(J$11,lookupnames,0)),"")</f>
        <v/>
      </c>
      <c r="K189" s="67" t="str" cm="1">
        <f t="array" ref="K189">IF(ROWS($C$12:F189)&lt;=$E$9,INDEX(monetisedvalue,_xlfn.AGGREGATE(15,3,(lookup=$E$8)/(lookup=$E$8)*ROW(lookup)-ROW(Library!$C$8),ROWS($C$12:F189)),MATCH(K$11,lookupnames,0)),"")</f>
        <v/>
      </c>
      <c r="L189" s="67" t="str" cm="1">
        <f t="array" ref="L189">IF(ROWS($C$12:G189)&lt;=$E$9,INDEX(monetisedvalue,_xlfn.AGGREGATE(15,3,(lookup=$E$8)/(lookup=$E$8)*ROW(lookup)-ROW(Library!$C$8),ROWS($C$12:G189)),MATCH(L$11,lookupnames,0)),"")</f>
        <v/>
      </c>
    </row>
    <row r="190" spans="1:12" ht="45.65" customHeight="1">
      <c r="A190" s="10"/>
      <c r="B190" s="10"/>
      <c r="C190" s="10"/>
      <c r="D190" s="224" t="str">
        <f t="shared" si="12"/>
        <v/>
      </c>
      <c r="E190" s="231" t="str">
        <f t="shared" si="13"/>
        <v/>
      </c>
      <c r="F190" s="49" t="str">
        <f t="shared" si="14"/>
        <v/>
      </c>
      <c r="G190" s="49" t="str">
        <f t="shared" si="15"/>
        <v/>
      </c>
      <c r="H190" s="50" t="str" cm="1">
        <f t="array" ref="H190">IF(ROWS($C$12:C190)&lt;=$E$9,INDEX(monetisedvalue,_xlfn.AGGREGATE(15,3,(lookup=$E$8)/(lookup=$E$8)*ROW(lookup)-ROW(Library!$C$8),ROWS($C$12:C190)),MATCH(H$11,lookupnames,0)),"")</f>
        <v/>
      </c>
      <c r="I190" s="50" t="str" cm="1">
        <f t="array" ref="I190">IF(ROWS($C$12:D190)&lt;=$E$9,INDEX(monetisedvalue,_xlfn.AGGREGATE(15,3,(lookup=$E$8)/(lookup=$E$8)*ROW(lookup)-ROW(Library!$C$8),ROWS($C$12:D190)),MATCH(I$11,lookupnames,0)),"")</f>
        <v/>
      </c>
      <c r="J190" s="69" t="str" cm="1">
        <f t="array" ref="J190">IF(ROWS($C$12:E190)&lt;=$E$9,INDEX(monetisedvalue,_xlfn.AGGREGATE(15,3,(lookup=$E$8)/(lookup=$E$8)*ROW(lookup)-ROW(Library!$C$8),ROWS($C$12:E190)),MATCH(J$11,lookupnames,0)),"")</f>
        <v/>
      </c>
      <c r="K190" s="67" t="str" cm="1">
        <f t="array" ref="K190">IF(ROWS($C$12:F190)&lt;=$E$9,INDEX(monetisedvalue,_xlfn.AGGREGATE(15,3,(lookup=$E$8)/(lookup=$E$8)*ROW(lookup)-ROW(Library!$C$8),ROWS($C$12:F190)),MATCH(K$11,lookupnames,0)),"")</f>
        <v/>
      </c>
      <c r="L190" s="67" t="str" cm="1">
        <f t="array" ref="L190">IF(ROWS($C$12:G190)&lt;=$E$9,INDEX(monetisedvalue,_xlfn.AGGREGATE(15,3,(lookup=$E$8)/(lookup=$E$8)*ROW(lookup)-ROW(Library!$C$8),ROWS($C$12:G190)),MATCH(L$11,lookupnames,0)),"")</f>
        <v/>
      </c>
    </row>
    <row r="191" spans="1:12" ht="45.65" customHeight="1">
      <c r="A191" s="10"/>
      <c r="B191" s="10"/>
      <c r="C191" s="10"/>
      <c r="D191" s="224" t="str">
        <f t="shared" si="12"/>
        <v/>
      </c>
      <c r="E191" s="231" t="str">
        <f t="shared" si="13"/>
        <v/>
      </c>
      <c r="F191" s="49" t="str">
        <f t="shared" si="14"/>
        <v/>
      </c>
      <c r="G191" s="49" t="str">
        <f t="shared" si="15"/>
        <v/>
      </c>
      <c r="H191" s="50" t="str" cm="1">
        <f t="array" ref="H191">IF(ROWS($C$12:C191)&lt;=$E$9,INDEX(monetisedvalue,_xlfn.AGGREGATE(15,3,(lookup=$E$8)/(lookup=$E$8)*ROW(lookup)-ROW(Library!$C$8),ROWS($C$12:C191)),MATCH(H$11,lookupnames,0)),"")</f>
        <v/>
      </c>
      <c r="I191" s="50" t="str" cm="1">
        <f t="array" ref="I191">IF(ROWS($C$12:D191)&lt;=$E$9,INDEX(monetisedvalue,_xlfn.AGGREGATE(15,3,(lookup=$E$8)/(lookup=$E$8)*ROW(lookup)-ROW(Library!$C$8),ROWS($C$12:D191)),MATCH(I$11,lookupnames,0)),"")</f>
        <v/>
      </c>
      <c r="J191" s="69" t="str" cm="1">
        <f t="array" ref="J191">IF(ROWS($C$12:E191)&lt;=$E$9,INDEX(monetisedvalue,_xlfn.AGGREGATE(15,3,(lookup=$E$8)/(lookup=$E$8)*ROW(lookup)-ROW(Library!$C$8),ROWS($C$12:E191)),MATCH(J$11,lookupnames,0)),"")</f>
        <v/>
      </c>
      <c r="K191" s="67" t="str" cm="1">
        <f t="array" ref="K191">IF(ROWS($C$12:F191)&lt;=$E$9,INDEX(monetisedvalue,_xlfn.AGGREGATE(15,3,(lookup=$E$8)/(lookup=$E$8)*ROW(lookup)-ROW(Library!$C$8),ROWS($C$12:F191)),MATCH(K$11,lookupnames,0)),"")</f>
        <v/>
      </c>
      <c r="L191" s="67" t="str" cm="1">
        <f t="array" ref="L191">IF(ROWS($C$12:G191)&lt;=$E$9,INDEX(monetisedvalue,_xlfn.AGGREGATE(15,3,(lookup=$E$8)/(lookup=$E$8)*ROW(lookup)-ROW(Library!$C$8),ROWS($C$12:G191)),MATCH(L$11,lookupnames,0)),"")</f>
        <v/>
      </c>
    </row>
    <row r="192" spans="1:12" ht="45.65" customHeight="1">
      <c r="A192" s="10"/>
      <c r="B192" s="10"/>
      <c r="C192" s="10"/>
      <c r="D192" s="224" t="str">
        <f t="shared" si="12"/>
        <v/>
      </c>
      <c r="E192" s="231" t="str">
        <f t="shared" si="13"/>
        <v/>
      </c>
      <c r="F192" s="49" t="str">
        <f t="shared" si="14"/>
        <v/>
      </c>
      <c r="G192" s="49" t="str">
        <f t="shared" si="15"/>
        <v/>
      </c>
      <c r="H192" s="50" t="str" cm="1">
        <f t="array" ref="H192">IF(ROWS($C$12:C192)&lt;=$E$9,INDEX(monetisedvalue,_xlfn.AGGREGATE(15,3,(lookup=$E$8)/(lookup=$E$8)*ROW(lookup)-ROW(Library!$C$8),ROWS($C$12:C192)),MATCH(H$11,lookupnames,0)),"")</f>
        <v/>
      </c>
      <c r="I192" s="50" t="str" cm="1">
        <f t="array" ref="I192">IF(ROWS($C$12:D192)&lt;=$E$9,INDEX(monetisedvalue,_xlfn.AGGREGATE(15,3,(lookup=$E$8)/(lookup=$E$8)*ROW(lookup)-ROW(Library!$C$8),ROWS($C$12:D192)),MATCH(I$11,lookupnames,0)),"")</f>
        <v/>
      </c>
      <c r="J192" s="69" t="str" cm="1">
        <f t="array" ref="J192">IF(ROWS($C$12:E192)&lt;=$E$9,INDEX(monetisedvalue,_xlfn.AGGREGATE(15,3,(lookup=$E$8)/(lookup=$E$8)*ROW(lookup)-ROW(Library!$C$8),ROWS($C$12:E192)),MATCH(J$11,lookupnames,0)),"")</f>
        <v/>
      </c>
      <c r="K192" s="67" t="str" cm="1">
        <f t="array" ref="K192">IF(ROWS($C$12:F192)&lt;=$E$9,INDEX(monetisedvalue,_xlfn.AGGREGATE(15,3,(lookup=$E$8)/(lookup=$E$8)*ROW(lookup)-ROW(Library!$C$8),ROWS($C$12:F192)),MATCH(K$11,lookupnames,0)),"")</f>
        <v/>
      </c>
      <c r="L192" s="67" t="str" cm="1">
        <f t="array" ref="L192">IF(ROWS($C$12:G192)&lt;=$E$9,INDEX(monetisedvalue,_xlfn.AGGREGATE(15,3,(lookup=$E$8)/(lookup=$E$8)*ROW(lookup)-ROW(Library!$C$8),ROWS($C$12:G192)),MATCH(L$11,lookupnames,0)),"")</f>
        <v/>
      </c>
    </row>
    <row r="193" spans="1:12" ht="45.65" customHeight="1">
      <c r="A193" s="10"/>
      <c r="B193" s="10"/>
      <c r="C193" s="10"/>
      <c r="D193" s="224" t="str">
        <f t="shared" si="12"/>
        <v/>
      </c>
      <c r="E193" s="231" t="str">
        <f t="shared" si="13"/>
        <v/>
      </c>
      <c r="F193" s="49" t="str">
        <f t="shared" si="14"/>
        <v/>
      </c>
      <c r="G193" s="49" t="str">
        <f t="shared" si="15"/>
        <v/>
      </c>
      <c r="H193" s="50" t="str" cm="1">
        <f t="array" ref="H193">IF(ROWS($C$12:C193)&lt;=$E$9,INDEX(monetisedvalue,_xlfn.AGGREGATE(15,3,(lookup=$E$8)/(lookup=$E$8)*ROW(lookup)-ROW(Library!$C$8),ROWS($C$12:C193)),MATCH(H$11,lookupnames,0)),"")</f>
        <v/>
      </c>
      <c r="I193" s="50" t="str" cm="1">
        <f t="array" ref="I193">IF(ROWS($C$12:D193)&lt;=$E$9,INDEX(monetisedvalue,_xlfn.AGGREGATE(15,3,(lookup=$E$8)/(lookup=$E$8)*ROW(lookup)-ROW(Library!$C$8),ROWS($C$12:D193)),MATCH(I$11,lookupnames,0)),"")</f>
        <v/>
      </c>
      <c r="J193" s="69" t="str" cm="1">
        <f t="array" ref="J193">IF(ROWS($C$12:E193)&lt;=$E$9,INDEX(monetisedvalue,_xlfn.AGGREGATE(15,3,(lookup=$E$8)/(lookup=$E$8)*ROW(lookup)-ROW(Library!$C$8),ROWS($C$12:E193)),MATCH(J$11,lookupnames,0)),"")</f>
        <v/>
      </c>
      <c r="K193" s="67" t="str" cm="1">
        <f t="array" ref="K193">IF(ROWS($C$12:F193)&lt;=$E$9,INDEX(monetisedvalue,_xlfn.AGGREGATE(15,3,(lookup=$E$8)/(lookup=$E$8)*ROW(lookup)-ROW(Library!$C$8),ROWS($C$12:F193)),MATCH(K$11,lookupnames,0)),"")</f>
        <v/>
      </c>
      <c r="L193" s="67" t="str" cm="1">
        <f t="array" ref="L193">IF(ROWS($C$12:G193)&lt;=$E$9,INDEX(monetisedvalue,_xlfn.AGGREGATE(15,3,(lookup=$E$8)/(lookup=$E$8)*ROW(lookup)-ROW(Library!$C$8),ROWS($C$12:G193)),MATCH(L$11,lookupnames,0)),"")</f>
        <v/>
      </c>
    </row>
    <row r="194" spans="1:12" ht="45.65" customHeight="1">
      <c r="A194" s="10"/>
      <c r="B194" s="10"/>
      <c r="C194" s="10"/>
      <c r="D194" s="224" t="str">
        <f t="shared" si="12"/>
        <v/>
      </c>
      <c r="E194" s="231" t="str">
        <f t="shared" si="13"/>
        <v/>
      </c>
      <c r="F194" s="49" t="str">
        <f t="shared" si="14"/>
        <v/>
      </c>
      <c r="G194" s="49" t="str">
        <f t="shared" si="15"/>
        <v/>
      </c>
      <c r="H194" s="50" t="str" cm="1">
        <f t="array" ref="H194">IF(ROWS($C$12:C194)&lt;=$E$9,INDEX(monetisedvalue,_xlfn.AGGREGATE(15,3,(lookup=$E$8)/(lookup=$E$8)*ROW(lookup)-ROW(Library!$C$8),ROWS($C$12:C194)),MATCH(H$11,lookupnames,0)),"")</f>
        <v/>
      </c>
      <c r="I194" s="50" t="str" cm="1">
        <f t="array" ref="I194">IF(ROWS($C$12:D194)&lt;=$E$9,INDEX(monetisedvalue,_xlfn.AGGREGATE(15,3,(lookup=$E$8)/(lookup=$E$8)*ROW(lookup)-ROW(Library!$C$8),ROWS($C$12:D194)),MATCH(I$11,lookupnames,0)),"")</f>
        <v/>
      </c>
      <c r="J194" s="69" t="str" cm="1">
        <f t="array" ref="J194">IF(ROWS($C$12:E194)&lt;=$E$9,INDEX(monetisedvalue,_xlfn.AGGREGATE(15,3,(lookup=$E$8)/(lookup=$E$8)*ROW(lookup)-ROW(Library!$C$8),ROWS($C$12:E194)),MATCH(J$11,lookupnames,0)),"")</f>
        <v/>
      </c>
      <c r="K194" s="67" t="str" cm="1">
        <f t="array" ref="K194">IF(ROWS($C$12:F194)&lt;=$E$9,INDEX(monetisedvalue,_xlfn.AGGREGATE(15,3,(lookup=$E$8)/(lookup=$E$8)*ROW(lookup)-ROW(Library!$C$8),ROWS($C$12:F194)),MATCH(K$11,lookupnames,0)),"")</f>
        <v/>
      </c>
      <c r="L194" s="67" t="str" cm="1">
        <f t="array" ref="L194">IF(ROWS($C$12:G194)&lt;=$E$9,INDEX(monetisedvalue,_xlfn.AGGREGATE(15,3,(lookup=$E$8)/(lookup=$E$8)*ROW(lookup)-ROW(Library!$C$8),ROWS($C$12:G194)),MATCH(L$11,lookupnames,0)),"")</f>
        <v/>
      </c>
    </row>
    <row r="195" spans="1:12" ht="45.65" customHeight="1">
      <c r="A195" s="10"/>
      <c r="B195" s="10"/>
      <c r="C195" s="10"/>
      <c r="D195" s="224" t="str">
        <f t="shared" si="12"/>
        <v/>
      </c>
      <c r="E195" s="231" t="str">
        <f t="shared" si="13"/>
        <v/>
      </c>
      <c r="F195" s="49" t="str">
        <f t="shared" si="14"/>
        <v/>
      </c>
      <c r="G195" s="49" t="str">
        <f t="shared" si="15"/>
        <v/>
      </c>
      <c r="H195" s="50" t="str" cm="1">
        <f t="array" ref="H195">IF(ROWS($C$12:C195)&lt;=$E$9,INDEX(monetisedvalue,_xlfn.AGGREGATE(15,3,(lookup=$E$8)/(lookup=$E$8)*ROW(lookup)-ROW(Library!$C$8),ROWS($C$12:C195)),MATCH(H$11,lookupnames,0)),"")</f>
        <v/>
      </c>
      <c r="I195" s="50" t="str" cm="1">
        <f t="array" ref="I195">IF(ROWS($C$12:D195)&lt;=$E$9,INDEX(monetisedvalue,_xlfn.AGGREGATE(15,3,(lookup=$E$8)/(lookup=$E$8)*ROW(lookup)-ROW(Library!$C$8),ROWS($C$12:D195)),MATCH(I$11,lookupnames,0)),"")</f>
        <v/>
      </c>
      <c r="J195" s="69" t="str" cm="1">
        <f t="array" ref="J195">IF(ROWS($C$12:E195)&lt;=$E$9,INDEX(monetisedvalue,_xlfn.AGGREGATE(15,3,(lookup=$E$8)/(lookup=$E$8)*ROW(lookup)-ROW(Library!$C$8),ROWS($C$12:E195)),MATCH(J$11,lookupnames,0)),"")</f>
        <v/>
      </c>
      <c r="K195" s="67" t="str" cm="1">
        <f t="array" ref="K195">IF(ROWS($C$12:F195)&lt;=$E$9,INDEX(monetisedvalue,_xlfn.AGGREGATE(15,3,(lookup=$E$8)/(lookup=$E$8)*ROW(lookup)-ROW(Library!$C$8),ROWS($C$12:F195)),MATCH(K$11,lookupnames,0)),"")</f>
        <v/>
      </c>
      <c r="L195" s="67" t="str" cm="1">
        <f t="array" ref="L195">IF(ROWS($C$12:G195)&lt;=$E$9,INDEX(monetisedvalue,_xlfn.AGGREGATE(15,3,(lookup=$E$8)/(lookup=$E$8)*ROW(lookup)-ROW(Library!$C$8),ROWS($C$12:G195)),MATCH(L$11,lookupnames,0)),"")</f>
        <v/>
      </c>
    </row>
    <row r="196" spans="1:12" ht="45.65" customHeight="1">
      <c r="A196" s="10"/>
      <c r="B196" s="10"/>
      <c r="C196" s="10"/>
      <c r="D196" s="224" t="str">
        <f t="shared" si="12"/>
        <v/>
      </c>
      <c r="E196" s="231" t="str">
        <f t="shared" si="13"/>
        <v/>
      </c>
      <c r="F196" s="49" t="str">
        <f t="shared" si="14"/>
        <v/>
      </c>
      <c r="G196" s="49" t="str">
        <f t="shared" si="15"/>
        <v/>
      </c>
      <c r="H196" s="50" t="str" cm="1">
        <f t="array" ref="H196">IF(ROWS($C$12:C196)&lt;=$E$9,INDEX(monetisedvalue,_xlfn.AGGREGATE(15,3,(lookup=$E$8)/(lookup=$E$8)*ROW(lookup)-ROW(Library!$C$8),ROWS($C$12:C196)),MATCH(H$11,lookupnames,0)),"")</f>
        <v/>
      </c>
      <c r="I196" s="50" t="str" cm="1">
        <f t="array" ref="I196">IF(ROWS($C$12:D196)&lt;=$E$9,INDEX(monetisedvalue,_xlfn.AGGREGATE(15,3,(lookup=$E$8)/(lookup=$E$8)*ROW(lookup)-ROW(Library!$C$8),ROWS($C$12:D196)),MATCH(I$11,lookupnames,0)),"")</f>
        <v/>
      </c>
      <c r="J196" s="69" t="str" cm="1">
        <f t="array" ref="J196">IF(ROWS($C$12:E196)&lt;=$E$9,INDEX(monetisedvalue,_xlfn.AGGREGATE(15,3,(lookup=$E$8)/(lookup=$E$8)*ROW(lookup)-ROW(Library!$C$8),ROWS($C$12:E196)),MATCH(J$11,lookupnames,0)),"")</f>
        <v/>
      </c>
      <c r="K196" s="67" t="str" cm="1">
        <f t="array" ref="K196">IF(ROWS($C$12:F196)&lt;=$E$9,INDEX(monetisedvalue,_xlfn.AGGREGATE(15,3,(lookup=$E$8)/(lookup=$E$8)*ROW(lookup)-ROW(Library!$C$8),ROWS($C$12:F196)),MATCH(K$11,lookupnames,0)),"")</f>
        <v/>
      </c>
      <c r="L196" s="67" t="str" cm="1">
        <f t="array" ref="L196">IF(ROWS($C$12:G196)&lt;=$E$9,INDEX(monetisedvalue,_xlfn.AGGREGATE(15,3,(lookup=$E$8)/(lookup=$E$8)*ROW(lookup)-ROW(Library!$C$8),ROWS($C$12:G196)),MATCH(L$11,lookupnames,0)),"")</f>
        <v/>
      </c>
    </row>
    <row r="197" spans="1:12" ht="45.65" customHeight="1">
      <c r="A197" s="10"/>
      <c r="B197" s="10"/>
      <c r="C197" s="10"/>
      <c r="D197" s="224" t="str">
        <f t="shared" si="12"/>
        <v/>
      </c>
      <c r="E197" s="231" t="str">
        <f t="shared" si="13"/>
        <v/>
      </c>
      <c r="F197" s="49" t="str">
        <f t="shared" si="14"/>
        <v/>
      </c>
      <c r="G197" s="49" t="str">
        <f t="shared" si="15"/>
        <v/>
      </c>
      <c r="H197" s="50" t="str" cm="1">
        <f t="array" ref="H197">IF(ROWS($C$12:C197)&lt;=$E$9,INDEX(monetisedvalue,_xlfn.AGGREGATE(15,3,(lookup=$E$8)/(lookup=$E$8)*ROW(lookup)-ROW(Library!$C$8),ROWS($C$12:C197)),MATCH(H$11,lookupnames,0)),"")</f>
        <v/>
      </c>
      <c r="I197" s="50" t="str" cm="1">
        <f t="array" ref="I197">IF(ROWS($C$12:D197)&lt;=$E$9,INDEX(monetisedvalue,_xlfn.AGGREGATE(15,3,(lookup=$E$8)/(lookup=$E$8)*ROW(lookup)-ROW(Library!$C$8),ROWS($C$12:D197)),MATCH(I$11,lookupnames,0)),"")</f>
        <v/>
      </c>
      <c r="J197" s="69" t="str" cm="1">
        <f t="array" ref="J197">IF(ROWS($C$12:E197)&lt;=$E$9,INDEX(monetisedvalue,_xlfn.AGGREGATE(15,3,(lookup=$E$8)/(lookup=$E$8)*ROW(lookup)-ROW(Library!$C$8),ROWS($C$12:E197)),MATCH(J$11,lookupnames,0)),"")</f>
        <v/>
      </c>
      <c r="K197" s="67" t="str" cm="1">
        <f t="array" ref="K197">IF(ROWS($C$12:F197)&lt;=$E$9,INDEX(monetisedvalue,_xlfn.AGGREGATE(15,3,(lookup=$E$8)/(lookup=$E$8)*ROW(lookup)-ROW(Library!$C$8),ROWS($C$12:F197)),MATCH(K$11,lookupnames,0)),"")</f>
        <v/>
      </c>
      <c r="L197" s="67" t="str" cm="1">
        <f t="array" ref="L197">IF(ROWS($C$12:G197)&lt;=$E$9,INDEX(monetisedvalue,_xlfn.AGGREGATE(15,3,(lookup=$E$8)/(lookup=$E$8)*ROW(lookup)-ROW(Library!$C$8),ROWS($C$12:G197)),MATCH(L$11,lookupnames,0)),"")</f>
        <v/>
      </c>
    </row>
    <row r="198" spans="1:12" ht="45.65" customHeight="1">
      <c r="A198" s="10"/>
      <c r="B198" s="10"/>
      <c r="C198" s="10"/>
      <c r="D198" s="224" t="str">
        <f t="shared" si="12"/>
        <v/>
      </c>
      <c r="E198" s="231" t="str">
        <f t="shared" si="13"/>
        <v/>
      </c>
      <c r="F198" s="49" t="str">
        <f t="shared" si="14"/>
        <v/>
      </c>
      <c r="G198" s="49" t="str">
        <f t="shared" si="15"/>
        <v/>
      </c>
      <c r="H198" s="50" t="str" cm="1">
        <f t="array" ref="H198">IF(ROWS($C$12:C198)&lt;=$E$9,INDEX(monetisedvalue,_xlfn.AGGREGATE(15,3,(lookup=$E$8)/(lookup=$E$8)*ROW(lookup)-ROW(Library!$C$8),ROWS($C$12:C198)),MATCH(H$11,lookupnames,0)),"")</f>
        <v/>
      </c>
      <c r="I198" s="50" t="str" cm="1">
        <f t="array" ref="I198">IF(ROWS($C$12:D198)&lt;=$E$9,INDEX(monetisedvalue,_xlfn.AGGREGATE(15,3,(lookup=$E$8)/(lookup=$E$8)*ROW(lookup)-ROW(Library!$C$8),ROWS($C$12:D198)),MATCH(I$11,lookupnames,0)),"")</f>
        <v/>
      </c>
      <c r="J198" s="69" t="str" cm="1">
        <f t="array" ref="J198">IF(ROWS($C$12:E198)&lt;=$E$9,INDEX(monetisedvalue,_xlfn.AGGREGATE(15,3,(lookup=$E$8)/(lookup=$E$8)*ROW(lookup)-ROW(Library!$C$8),ROWS($C$12:E198)),MATCH(J$11,lookupnames,0)),"")</f>
        <v/>
      </c>
      <c r="K198" s="67" t="str" cm="1">
        <f t="array" ref="K198">IF(ROWS($C$12:F198)&lt;=$E$9,INDEX(monetisedvalue,_xlfn.AGGREGATE(15,3,(lookup=$E$8)/(lookup=$E$8)*ROW(lookup)-ROW(Library!$C$8),ROWS($C$12:F198)),MATCH(K$11,lookupnames,0)),"")</f>
        <v/>
      </c>
      <c r="L198" s="67" t="str" cm="1">
        <f t="array" ref="L198">IF(ROWS($C$12:G198)&lt;=$E$9,INDEX(monetisedvalue,_xlfn.AGGREGATE(15,3,(lookup=$E$8)/(lookup=$E$8)*ROW(lookup)-ROW(Library!$C$8),ROWS($C$12:G198)),MATCH(L$11,lookupnames,0)),"")</f>
        <v/>
      </c>
    </row>
    <row r="199" spans="1:12" ht="45.65" customHeight="1">
      <c r="A199" s="10"/>
      <c r="B199" s="10"/>
      <c r="C199" s="10"/>
      <c r="D199" s="224" t="str">
        <f t="shared" si="12"/>
        <v/>
      </c>
      <c r="E199" s="231" t="str">
        <f t="shared" si="13"/>
        <v/>
      </c>
      <c r="F199" s="49" t="str">
        <f t="shared" si="14"/>
        <v/>
      </c>
      <c r="G199" s="49" t="str">
        <f t="shared" si="15"/>
        <v/>
      </c>
      <c r="H199" s="50" t="str" cm="1">
        <f t="array" ref="H199">IF(ROWS($C$12:C199)&lt;=$E$9,INDEX(monetisedvalue,_xlfn.AGGREGATE(15,3,(lookup=$E$8)/(lookup=$E$8)*ROW(lookup)-ROW(Library!$C$8),ROWS($C$12:C199)),MATCH(H$11,lookupnames,0)),"")</f>
        <v/>
      </c>
      <c r="I199" s="50" t="str" cm="1">
        <f t="array" ref="I199">IF(ROWS($C$12:D199)&lt;=$E$9,INDEX(monetisedvalue,_xlfn.AGGREGATE(15,3,(lookup=$E$8)/(lookup=$E$8)*ROW(lookup)-ROW(Library!$C$8),ROWS($C$12:D199)),MATCH(I$11,lookupnames,0)),"")</f>
        <v/>
      </c>
      <c r="J199" s="69" t="str" cm="1">
        <f t="array" ref="J199">IF(ROWS($C$12:E199)&lt;=$E$9,INDEX(monetisedvalue,_xlfn.AGGREGATE(15,3,(lookup=$E$8)/(lookup=$E$8)*ROW(lookup)-ROW(Library!$C$8),ROWS($C$12:E199)),MATCH(J$11,lookupnames,0)),"")</f>
        <v/>
      </c>
      <c r="K199" s="67" t="str" cm="1">
        <f t="array" ref="K199">IF(ROWS($C$12:F199)&lt;=$E$9,INDEX(monetisedvalue,_xlfn.AGGREGATE(15,3,(lookup=$E$8)/(lookup=$E$8)*ROW(lookup)-ROW(Library!$C$8),ROWS($C$12:F199)),MATCH(K$11,lookupnames,0)),"")</f>
        <v/>
      </c>
      <c r="L199" s="67" t="str" cm="1">
        <f t="array" ref="L199">IF(ROWS($C$12:G199)&lt;=$E$9,INDEX(monetisedvalue,_xlfn.AGGREGATE(15,3,(lookup=$E$8)/(lookup=$E$8)*ROW(lookup)-ROW(Library!$C$8),ROWS($C$12:G199)),MATCH(L$11,lookupnames,0)),"")</f>
        <v/>
      </c>
    </row>
    <row r="200" spans="1:12" ht="45.65" customHeight="1">
      <c r="A200" s="10"/>
      <c r="B200" s="10"/>
      <c r="C200" s="10"/>
      <c r="D200" s="224" t="str">
        <f t="shared" si="12"/>
        <v/>
      </c>
      <c r="E200" s="231" t="str">
        <f t="shared" si="13"/>
        <v/>
      </c>
      <c r="F200" s="49" t="str">
        <f t="shared" si="14"/>
        <v/>
      </c>
      <c r="G200" s="49" t="str">
        <f t="shared" si="15"/>
        <v/>
      </c>
      <c r="H200" s="50" t="str" cm="1">
        <f t="array" ref="H200">IF(ROWS($C$12:C200)&lt;=$E$9,INDEX(monetisedvalue,_xlfn.AGGREGATE(15,3,(lookup=$E$8)/(lookup=$E$8)*ROW(lookup)-ROW(Library!$C$8),ROWS($C$12:C200)),MATCH(H$11,lookupnames,0)),"")</f>
        <v/>
      </c>
      <c r="I200" s="50" t="str" cm="1">
        <f t="array" ref="I200">IF(ROWS($C$12:D200)&lt;=$E$9,INDEX(monetisedvalue,_xlfn.AGGREGATE(15,3,(lookup=$E$8)/(lookup=$E$8)*ROW(lookup)-ROW(Library!$C$8),ROWS($C$12:D200)),MATCH(I$11,lookupnames,0)),"")</f>
        <v/>
      </c>
      <c r="J200" s="69" t="str" cm="1">
        <f t="array" ref="J200">IF(ROWS($C$12:E200)&lt;=$E$9,INDEX(monetisedvalue,_xlfn.AGGREGATE(15,3,(lookup=$E$8)/(lookup=$E$8)*ROW(lookup)-ROW(Library!$C$8),ROWS($C$12:E200)),MATCH(J$11,lookupnames,0)),"")</f>
        <v/>
      </c>
      <c r="K200" s="67" t="str" cm="1">
        <f t="array" ref="K200">IF(ROWS($C$12:F200)&lt;=$E$9,INDEX(monetisedvalue,_xlfn.AGGREGATE(15,3,(lookup=$E$8)/(lookup=$E$8)*ROW(lookup)-ROW(Library!$C$8),ROWS($C$12:F200)),MATCH(K$11,lookupnames,0)),"")</f>
        <v/>
      </c>
      <c r="L200" s="67" t="str" cm="1">
        <f t="array" ref="L200">IF(ROWS($C$12:G200)&lt;=$E$9,INDEX(monetisedvalue,_xlfn.AGGREGATE(15,3,(lookup=$E$8)/(lookup=$E$8)*ROW(lookup)-ROW(Library!$C$8),ROWS($C$12:G200)),MATCH(L$11,lookupnames,0)),"")</f>
        <v/>
      </c>
    </row>
    <row r="201" spans="1:12" ht="45.65" customHeight="1">
      <c r="A201" s="10"/>
      <c r="B201" s="10"/>
      <c r="C201" s="10"/>
      <c r="D201" s="224" t="str">
        <f t="shared" si="12"/>
        <v/>
      </c>
      <c r="E201" s="231" t="str">
        <f t="shared" si="13"/>
        <v/>
      </c>
      <c r="F201" s="49" t="str">
        <f t="shared" si="14"/>
        <v/>
      </c>
      <c r="G201" s="49" t="str">
        <f t="shared" si="15"/>
        <v/>
      </c>
      <c r="H201" s="50" t="str" cm="1">
        <f t="array" ref="H201">IF(ROWS($C$12:C201)&lt;=$E$9,INDEX(monetisedvalue,_xlfn.AGGREGATE(15,3,(lookup=$E$8)/(lookup=$E$8)*ROW(lookup)-ROW(Library!$C$8),ROWS($C$12:C201)),MATCH(H$11,lookupnames,0)),"")</f>
        <v/>
      </c>
      <c r="I201" s="50" t="str" cm="1">
        <f t="array" ref="I201">IF(ROWS($C$12:D201)&lt;=$E$9,INDEX(monetisedvalue,_xlfn.AGGREGATE(15,3,(lookup=$E$8)/(lookup=$E$8)*ROW(lookup)-ROW(Library!$C$8),ROWS($C$12:D201)),MATCH(I$11,lookupnames,0)),"")</f>
        <v/>
      </c>
      <c r="J201" s="69" t="str" cm="1">
        <f t="array" ref="J201">IF(ROWS($C$12:E201)&lt;=$E$9,INDEX(monetisedvalue,_xlfn.AGGREGATE(15,3,(lookup=$E$8)/(lookup=$E$8)*ROW(lookup)-ROW(Library!$C$8),ROWS($C$12:E201)),MATCH(J$11,lookupnames,0)),"")</f>
        <v/>
      </c>
      <c r="K201" s="67" t="str" cm="1">
        <f t="array" ref="K201">IF(ROWS($C$12:F201)&lt;=$E$9,INDEX(monetisedvalue,_xlfn.AGGREGATE(15,3,(lookup=$E$8)/(lookup=$E$8)*ROW(lookup)-ROW(Library!$C$8),ROWS($C$12:F201)),MATCH(K$11,lookupnames,0)),"")</f>
        <v/>
      </c>
      <c r="L201" s="67" t="str" cm="1">
        <f t="array" ref="L201">IF(ROWS($C$12:G201)&lt;=$E$9,INDEX(monetisedvalue,_xlfn.AGGREGATE(15,3,(lookup=$E$8)/(lookup=$E$8)*ROW(lookup)-ROW(Library!$C$8),ROWS($C$12:G201)),MATCH(L$11,lookupnames,0)),"")</f>
        <v/>
      </c>
    </row>
    <row r="202" spans="1:12" ht="45.65" customHeight="1">
      <c r="A202" s="10"/>
      <c r="B202" s="10"/>
      <c r="C202" s="10"/>
      <c r="D202" s="224" t="str">
        <f t="shared" si="12"/>
        <v/>
      </c>
      <c r="E202" s="231" t="str">
        <f t="shared" si="13"/>
        <v/>
      </c>
      <c r="F202" s="49" t="str">
        <f t="shared" si="14"/>
        <v/>
      </c>
      <c r="G202" s="49" t="str">
        <f t="shared" si="15"/>
        <v/>
      </c>
      <c r="H202" s="50" t="str" cm="1">
        <f t="array" ref="H202">IF(ROWS($C$12:C202)&lt;=$E$9,INDEX(monetisedvalue,_xlfn.AGGREGATE(15,3,(lookup=$E$8)/(lookup=$E$8)*ROW(lookup)-ROW(Library!$C$8),ROWS($C$12:C202)),MATCH(H$11,lookupnames,0)),"")</f>
        <v/>
      </c>
      <c r="I202" s="50" t="str" cm="1">
        <f t="array" ref="I202">IF(ROWS($C$12:D202)&lt;=$E$9,INDEX(monetisedvalue,_xlfn.AGGREGATE(15,3,(lookup=$E$8)/(lookup=$E$8)*ROW(lookup)-ROW(Library!$C$8),ROWS($C$12:D202)),MATCH(I$11,lookupnames,0)),"")</f>
        <v/>
      </c>
      <c r="J202" s="69" t="str" cm="1">
        <f t="array" ref="J202">IF(ROWS($C$12:E202)&lt;=$E$9,INDEX(monetisedvalue,_xlfn.AGGREGATE(15,3,(lookup=$E$8)/(lookup=$E$8)*ROW(lookup)-ROW(Library!$C$8),ROWS($C$12:E202)),MATCH(J$11,lookupnames,0)),"")</f>
        <v/>
      </c>
      <c r="K202" s="67" t="str" cm="1">
        <f t="array" ref="K202">IF(ROWS($C$12:F202)&lt;=$E$9,INDEX(monetisedvalue,_xlfn.AGGREGATE(15,3,(lookup=$E$8)/(lookup=$E$8)*ROW(lookup)-ROW(Library!$C$8),ROWS($C$12:F202)),MATCH(K$11,lookupnames,0)),"")</f>
        <v/>
      </c>
      <c r="L202" s="67" t="str" cm="1">
        <f t="array" ref="L202">IF(ROWS($C$12:G202)&lt;=$E$9,INDEX(monetisedvalue,_xlfn.AGGREGATE(15,3,(lookup=$E$8)/(lookup=$E$8)*ROW(lookup)-ROW(Library!$C$8),ROWS($C$12:G202)),MATCH(L$11,lookupnames,0)),"")</f>
        <v/>
      </c>
    </row>
    <row r="203" spans="1:12" ht="45.65" customHeight="1">
      <c r="A203" s="10"/>
      <c r="B203" s="10"/>
      <c r="C203" s="10"/>
      <c r="D203" s="224" t="str">
        <f t="shared" si="12"/>
        <v/>
      </c>
      <c r="E203" s="231" t="str">
        <f t="shared" si="13"/>
        <v/>
      </c>
      <c r="F203" s="49" t="str">
        <f t="shared" si="14"/>
        <v/>
      </c>
      <c r="G203" s="49" t="str">
        <f t="shared" si="15"/>
        <v/>
      </c>
      <c r="H203" s="50" t="str" cm="1">
        <f t="array" ref="H203">IF(ROWS($C$12:C203)&lt;=$E$9,INDEX(monetisedvalue,_xlfn.AGGREGATE(15,3,(lookup=$E$8)/(lookup=$E$8)*ROW(lookup)-ROW(Library!$C$8),ROWS($C$12:C203)),MATCH(H$11,lookupnames,0)),"")</f>
        <v/>
      </c>
      <c r="I203" s="50" t="str" cm="1">
        <f t="array" ref="I203">IF(ROWS($C$12:D203)&lt;=$E$9,INDEX(monetisedvalue,_xlfn.AGGREGATE(15,3,(lookup=$E$8)/(lookup=$E$8)*ROW(lookup)-ROW(Library!$C$8),ROWS($C$12:D203)),MATCH(I$11,lookupnames,0)),"")</f>
        <v/>
      </c>
      <c r="J203" s="69" t="str" cm="1">
        <f t="array" ref="J203">IF(ROWS($C$12:E203)&lt;=$E$9,INDEX(monetisedvalue,_xlfn.AGGREGATE(15,3,(lookup=$E$8)/(lookup=$E$8)*ROW(lookup)-ROW(Library!$C$8),ROWS($C$12:E203)),MATCH(J$11,lookupnames,0)),"")</f>
        <v/>
      </c>
      <c r="K203" s="67" t="str" cm="1">
        <f t="array" ref="K203">IF(ROWS($C$12:F203)&lt;=$E$9,INDEX(monetisedvalue,_xlfn.AGGREGATE(15,3,(lookup=$E$8)/(lookup=$E$8)*ROW(lookup)-ROW(Library!$C$8),ROWS($C$12:F203)),MATCH(K$11,lookupnames,0)),"")</f>
        <v/>
      </c>
      <c r="L203" s="67" t="str" cm="1">
        <f t="array" ref="L203">IF(ROWS($C$12:G203)&lt;=$E$9,INDEX(monetisedvalue,_xlfn.AGGREGATE(15,3,(lookup=$E$8)/(lookup=$E$8)*ROW(lookup)-ROW(Library!$C$8),ROWS($C$12:G203)),MATCH(L$11,lookupnames,0)),"")</f>
        <v/>
      </c>
    </row>
    <row r="204" spans="1:12" ht="45.65" customHeight="1">
      <c r="A204" s="10"/>
      <c r="B204" s="10"/>
      <c r="C204" s="10"/>
      <c r="D204" s="224" t="str">
        <f t="shared" si="12"/>
        <v/>
      </c>
      <c r="E204" s="231" t="str">
        <f t="shared" si="13"/>
        <v/>
      </c>
      <c r="F204" s="49" t="str">
        <f t="shared" si="14"/>
        <v/>
      </c>
      <c r="G204" s="49" t="str">
        <f t="shared" si="15"/>
        <v/>
      </c>
      <c r="H204" s="50" t="str" cm="1">
        <f t="array" ref="H204">IF(ROWS($C$12:C204)&lt;=$E$9,INDEX(monetisedvalue,_xlfn.AGGREGATE(15,3,(lookup=$E$8)/(lookup=$E$8)*ROW(lookup)-ROW(Library!$C$8),ROWS($C$12:C204)),MATCH(H$11,lookupnames,0)),"")</f>
        <v/>
      </c>
      <c r="I204" s="50" t="str" cm="1">
        <f t="array" ref="I204">IF(ROWS($C$12:D204)&lt;=$E$9,INDEX(monetisedvalue,_xlfn.AGGREGATE(15,3,(lookup=$E$8)/(lookup=$E$8)*ROW(lookup)-ROW(Library!$C$8),ROWS($C$12:D204)),MATCH(I$11,lookupnames,0)),"")</f>
        <v/>
      </c>
      <c r="J204" s="69" t="str" cm="1">
        <f t="array" ref="J204">IF(ROWS($C$12:E204)&lt;=$E$9,INDEX(monetisedvalue,_xlfn.AGGREGATE(15,3,(lookup=$E$8)/(lookup=$E$8)*ROW(lookup)-ROW(Library!$C$8),ROWS($C$12:E204)),MATCH(J$11,lookupnames,0)),"")</f>
        <v/>
      </c>
      <c r="K204" s="67" t="str" cm="1">
        <f t="array" ref="K204">IF(ROWS($C$12:F204)&lt;=$E$9,INDEX(monetisedvalue,_xlfn.AGGREGATE(15,3,(lookup=$E$8)/(lookup=$E$8)*ROW(lookup)-ROW(Library!$C$8),ROWS($C$12:F204)),MATCH(K$11,lookupnames,0)),"")</f>
        <v/>
      </c>
      <c r="L204" s="67" t="str" cm="1">
        <f t="array" ref="L204">IF(ROWS($C$12:G204)&lt;=$E$9,INDEX(monetisedvalue,_xlfn.AGGREGATE(15,3,(lookup=$E$8)/(lookup=$E$8)*ROW(lookup)-ROW(Library!$C$8),ROWS($C$12:G204)),MATCH(L$11,lookupnames,0)),"")</f>
        <v/>
      </c>
    </row>
    <row r="205" spans="1:12" ht="45.65" customHeight="1">
      <c r="A205" s="10"/>
      <c r="B205" s="10"/>
      <c r="C205" s="10"/>
      <c r="D205" s="224" t="str">
        <f t="shared" ref="D205:D268" si="16">IF(H205&lt;&gt;"",CBcategory,"")</f>
        <v/>
      </c>
      <c r="E205" s="231" t="str">
        <f t="shared" ref="E205:E268" si="17">IF(I205&lt;&gt;"",Costbenefit,"")</f>
        <v/>
      </c>
      <c r="F205" s="49" t="str">
        <f t="shared" ref="F205:F268" si="18">IF(J205&lt;&gt;"",State,"")</f>
        <v/>
      </c>
      <c r="G205" s="49" t="str">
        <f t="shared" ref="G205:G268" si="19">IF(K205&lt;&gt;"",Location,"")</f>
        <v/>
      </c>
      <c r="H205" s="50" t="str" cm="1">
        <f t="array" ref="H205">IF(ROWS($C$12:C205)&lt;=$E$9,INDEX(monetisedvalue,_xlfn.AGGREGATE(15,3,(lookup=$E$8)/(lookup=$E$8)*ROW(lookup)-ROW(Library!$C$8),ROWS($C$12:C205)),MATCH(H$11,lookupnames,0)),"")</f>
        <v/>
      </c>
      <c r="I205" s="50" t="str" cm="1">
        <f t="array" ref="I205">IF(ROWS($C$12:D205)&lt;=$E$9,INDEX(monetisedvalue,_xlfn.AGGREGATE(15,3,(lookup=$E$8)/(lookup=$E$8)*ROW(lookup)-ROW(Library!$C$8),ROWS($C$12:D205)),MATCH(I$11,lookupnames,0)),"")</f>
        <v/>
      </c>
      <c r="J205" s="69" t="str" cm="1">
        <f t="array" ref="J205">IF(ROWS($C$12:E205)&lt;=$E$9,INDEX(monetisedvalue,_xlfn.AGGREGATE(15,3,(lookup=$E$8)/(lookup=$E$8)*ROW(lookup)-ROW(Library!$C$8),ROWS($C$12:E205)),MATCH(J$11,lookupnames,0)),"")</f>
        <v/>
      </c>
      <c r="K205" s="67" t="str" cm="1">
        <f t="array" ref="K205">IF(ROWS($C$12:F205)&lt;=$E$9,INDEX(monetisedvalue,_xlfn.AGGREGATE(15,3,(lookup=$E$8)/(lookup=$E$8)*ROW(lookup)-ROW(Library!$C$8),ROWS($C$12:F205)),MATCH(K$11,lookupnames,0)),"")</f>
        <v/>
      </c>
      <c r="L205" s="67" t="str" cm="1">
        <f t="array" ref="L205">IF(ROWS($C$12:G205)&lt;=$E$9,INDEX(monetisedvalue,_xlfn.AGGREGATE(15,3,(lookup=$E$8)/(lookup=$E$8)*ROW(lookup)-ROW(Library!$C$8),ROWS($C$12:G205)),MATCH(L$11,lookupnames,0)),"")</f>
        <v/>
      </c>
    </row>
    <row r="206" spans="1:12" ht="45.65" customHeight="1">
      <c r="A206" s="10"/>
      <c r="B206" s="10"/>
      <c r="C206" s="10"/>
      <c r="D206" s="224" t="str">
        <f t="shared" si="16"/>
        <v/>
      </c>
      <c r="E206" s="231" t="str">
        <f t="shared" si="17"/>
        <v/>
      </c>
      <c r="F206" s="49" t="str">
        <f t="shared" si="18"/>
        <v/>
      </c>
      <c r="G206" s="49" t="str">
        <f t="shared" si="19"/>
        <v/>
      </c>
      <c r="H206" s="50" t="str" cm="1">
        <f t="array" ref="H206">IF(ROWS($C$12:C206)&lt;=$E$9,INDEX(monetisedvalue,_xlfn.AGGREGATE(15,3,(lookup=$E$8)/(lookup=$E$8)*ROW(lookup)-ROW(Library!$C$8),ROWS($C$12:C206)),MATCH(H$11,lookupnames,0)),"")</f>
        <v/>
      </c>
      <c r="I206" s="50" t="str" cm="1">
        <f t="array" ref="I206">IF(ROWS($C$12:D206)&lt;=$E$9,INDEX(monetisedvalue,_xlfn.AGGREGATE(15,3,(lookup=$E$8)/(lookup=$E$8)*ROW(lookup)-ROW(Library!$C$8),ROWS($C$12:D206)),MATCH(I$11,lookupnames,0)),"")</f>
        <v/>
      </c>
      <c r="J206" s="69" t="str" cm="1">
        <f t="array" ref="J206">IF(ROWS($C$12:E206)&lt;=$E$9,INDEX(monetisedvalue,_xlfn.AGGREGATE(15,3,(lookup=$E$8)/(lookup=$E$8)*ROW(lookup)-ROW(Library!$C$8),ROWS($C$12:E206)),MATCH(J$11,lookupnames,0)),"")</f>
        <v/>
      </c>
      <c r="K206" s="67" t="str" cm="1">
        <f t="array" ref="K206">IF(ROWS($C$12:F206)&lt;=$E$9,INDEX(monetisedvalue,_xlfn.AGGREGATE(15,3,(lookup=$E$8)/(lookup=$E$8)*ROW(lookup)-ROW(Library!$C$8),ROWS($C$12:F206)),MATCH(K$11,lookupnames,0)),"")</f>
        <v/>
      </c>
      <c r="L206" s="67" t="str" cm="1">
        <f t="array" ref="L206">IF(ROWS($C$12:G206)&lt;=$E$9,INDEX(monetisedvalue,_xlfn.AGGREGATE(15,3,(lookup=$E$8)/(lookup=$E$8)*ROW(lookup)-ROW(Library!$C$8),ROWS($C$12:G206)),MATCH(L$11,lookupnames,0)),"")</f>
        <v/>
      </c>
    </row>
    <row r="207" spans="1:12" ht="45.65" customHeight="1">
      <c r="A207" s="10"/>
      <c r="B207" s="10"/>
      <c r="C207" s="10"/>
      <c r="D207" s="224" t="str">
        <f t="shared" si="16"/>
        <v/>
      </c>
      <c r="E207" s="231" t="str">
        <f t="shared" si="17"/>
        <v/>
      </c>
      <c r="F207" s="49" t="str">
        <f t="shared" si="18"/>
        <v/>
      </c>
      <c r="G207" s="49" t="str">
        <f t="shared" si="19"/>
        <v/>
      </c>
      <c r="H207" s="50" t="str" cm="1">
        <f t="array" ref="H207">IF(ROWS($C$12:C207)&lt;=$E$9,INDEX(monetisedvalue,_xlfn.AGGREGATE(15,3,(lookup=$E$8)/(lookup=$E$8)*ROW(lookup)-ROW(Library!$C$8),ROWS($C$12:C207)),MATCH(H$11,lookupnames,0)),"")</f>
        <v/>
      </c>
      <c r="I207" s="50" t="str" cm="1">
        <f t="array" ref="I207">IF(ROWS($C$12:D207)&lt;=$E$9,INDEX(monetisedvalue,_xlfn.AGGREGATE(15,3,(lookup=$E$8)/(lookup=$E$8)*ROW(lookup)-ROW(Library!$C$8),ROWS($C$12:D207)),MATCH(I$11,lookupnames,0)),"")</f>
        <v/>
      </c>
      <c r="J207" s="69" t="str" cm="1">
        <f t="array" ref="J207">IF(ROWS($C$12:E207)&lt;=$E$9,INDEX(monetisedvalue,_xlfn.AGGREGATE(15,3,(lookup=$E$8)/(lookup=$E$8)*ROW(lookup)-ROW(Library!$C$8),ROWS($C$12:E207)),MATCH(J$11,lookupnames,0)),"")</f>
        <v/>
      </c>
      <c r="K207" s="67" t="str" cm="1">
        <f t="array" ref="K207">IF(ROWS($C$12:F207)&lt;=$E$9,INDEX(monetisedvalue,_xlfn.AGGREGATE(15,3,(lookup=$E$8)/(lookup=$E$8)*ROW(lookup)-ROW(Library!$C$8),ROWS($C$12:F207)),MATCH(K$11,lookupnames,0)),"")</f>
        <v/>
      </c>
      <c r="L207" s="67" t="str" cm="1">
        <f t="array" ref="L207">IF(ROWS($C$12:G207)&lt;=$E$9,INDEX(monetisedvalue,_xlfn.AGGREGATE(15,3,(lookup=$E$8)/(lookup=$E$8)*ROW(lookup)-ROW(Library!$C$8),ROWS($C$12:G207)),MATCH(L$11,lookupnames,0)),"")</f>
        <v/>
      </c>
    </row>
    <row r="208" spans="1:12" ht="45.65" customHeight="1">
      <c r="A208" s="10"/>
      <c r="B208" s="10"/>
      <c r="C208" s="10"/>
      <c r="D208" s="224" t="str">
        <f t="shared" si="16"/>
        <v/>
      </c>
      <c r="E208" s="231" t="str">
        <f t="shared" si="17"/>
        <v/>
      </c>
      <c r="F208" s="49" t="str">
        <f t="shared" si="18"/>
        <v/>
      </c>
      <c r="G208" s="49" t="str">
        <f t="shared" si="19"/>
        <v/>
      </c>
      <c r="H208" s="50" t="str" cm="1">
        <f t="array" ref="H208">IF(ROWS($C$12:C208)&lt;=$E$9,INDEX(monetisedvalue,_xlfn.AGGREGATE(15,3,(lookup=$E$8)/(lookup=$E$8)*ROW(lookup)-ROW(Library!$C$8),ROWS($C$12:C208)),MATCH(H$11,lookupnames,0)),"")</f>
        <v/>
      </c>
      <c r="I208" s="50" t="str" cm="1">
        <f t="array" ref="I208">IF(ROWS($C$12:D208)&lt;=$E$9,INDEX(monetisedvalue,_xlfn.AGGREGATE(15,3,(lookup=$E$8)/(lookup=$E$8)*ROW(lookup)-ROW(Library!$C$8),ROWS($C$12:D208)),MATCH(I$11,lookupnames,0)),"")</f>
        <v/>
      </c>
      <c r="J208" s="69" t="str" cm="1">
        <f t="array" ref="J208">IF(ROWS($C$12:E208)&lt;=$E$9,INDEX(monetisedvalue,_xlfn.AGGREGATE(15,3,(lookup=$E$8)/(lookup=$E$8)*ROW(lookup)-ROW(Library!$C$8),ROWS($C$12:E208)),MATCH(J$11,lookupnames,0)),"")</f>
        <v/>
      </c>
      <c r="K208" s="67" t="str" cm="1">
        <f t="array" ref="K208">IF(ROWS($C$12:F208)&lt;=$E$9,INDEX(monetisedvalue,_xlfn.AGGREGATE(15,3,(lookup=$E$8)/(lookup=$E$8)*ROW(lookup)-ROW(Library!$C$8),ROWS($C$12:F208)),MATCH(K$11,lookupnames,0)),"")</f>
        <v/>
      </c>
      <c r="L208" s="67" t="str" cm="1">
        <f t="array" ref="L208">IF(ROWS($C$12:G208)&lt;=$E$9,INDEX(monetisedvalue,_xlfn.AGGREGATE(15,3,(lookup=$E$8)/(lookup=$E$8)*ROW(lookup)-ROW(Library!$C$8),ROWS($C$12:G208)),MATCH(L$11,lookupnames,0)),"")</f>
        <v/>
      </c>
    </row>
    <row r="209" spans="1:12" ht="45.65" customHeight="1">
      <c r="A209" s="10"/>
      <c r="B209" s="10"/>
      <c r="C209" s="10"/>
      <c r="D209" s="224" t="str">
        <f t="shared" si="16"/>
        <v/>
      </c>
      <c r="E209" s="231" t="str">
        <f t="shared" si="17"/>
        <v/>
      </c>
      <c r="F209" s="49" t="str">
        <f t="shared" si="18"/>
        <v/>
      </c>
      <c r="G209" s="49" t="str">
        <f t="shared" si="19"/>
        <v/>
      </c>
      <c r="H209" s="50" t="str" cm="1">
        <f t="array" ref="H209">IF(ROWS($C$12:C209)&lt;=$E$9,INDEX(monetisedvalue,_xlfn.AGGREGATE(15,3,(lookup=$E$8)/(lookup=$E$8)*ROW(lookup)-ROW(Library!$C$8),ROWS($C$12:C209)),MATCH(H$11,lookupnames,0)),"")</f>
        <v/>
      </c>
      <c r="I209" s="50" t="str" cm="1">
        <f t="array" ref="I209">IF(ROWS($C$12:D209)&lt;=$E$9,INDEX(monetisedvalue,_xlfn.AGGREGATE(15,3,(lookup=$E$8)/(lookup=$E$8)*ROW(lookup)-ROW(Library!$C$8),ROWS($C$12:D209)),MATCH(I$11,lookupnames,0)),"")</f>
        <v/>
      </c>
      <c r="J209" s="69" t="str" cm="1">
        <f t="array" ref="J209">IF(ROWS($C$12:E209)&lt;=$E$9,INDEX(monetisedvalue,_xlfn.AGGREGATE(15,3,(lookup=$E$8)/(lookup=$E$8)*ROW(lookup)-ROW(Library!$C$8),ROWS($C$12:E209)),MATCH(J$11,lookupnames,0)),"")</f>
        <v/>
      </c>
      <c r="K209" s="67" t="str" cm="1">
        <f t="array" ref="K209">IF(ROWS($C$12:F209)&lt;=$E$9,INDEX(monetisedvalue,_xlfn.AGGREGATE(15,3,(lookup=$E$8)/(lookup=$E$8)*ROW(lookup)-ROW(Library!$C$8),ROWS($C$12:F209)),MATCH(K$11,lookupnames,0)),"")</f>
        <v/>
      </c>
      <c r="L209" s="67" t="str" cm="1">
        <f t="array" ref="L209">IF(ROWS($C$12:G209)&lt;=$E$9,INDEX(monetisedvalue,_xlfn.AGGREGATE(15,3,(lookup=$E$8)/(lookup=$E$8)*ROW(lookup)-ROW(Library!$C$8),ROWS($C$12:G209)),MATCH(L$11,lookupnames,0)),"")</f>
        <v/>
      </c>
    </row>
    <row r="210" spans="1:12" ht="45.65" customHeight="1">
      <c r="A210" s="10"/>
      <c r="B210" s="10"/>
      <c r="C210" s="10"/>
      <c r="D210" s="224" t="str">
        <f t="shared" si="16"/>
        <v/>
      </c>
      <c r="E210" s="231" t="str">
        <f t="shared" si="17"/>
        <v/>
      </c>
      <c r="F210" s="49" t="str">
        <f t="shared" si="18"/>
        <v/>
      </c>
      <c r="G210" s="49" t="str">
        <f t="shared" si="19"/>
        <v/>
      </c>
      <c r="H210" s="50" t="str" cm="1">
        <f t="array" ref="H210">IF(ROWS($C$12:C210)&lt;=$E$9,INDEX(monetisedvalue,_xlfn.AGGREGATE(15,3,(lookup=$E$8)/(lookup=$E$8)*ROW(lookup)-ROW(Library!$C$8),ROWS($C$12:C210)),MATCH(H$11,lookupnames,0)),"")</f>
        <v/>
      </c>
      <c r="I210" s="50" t="str" cm="1">
        <f t="array" ref="I210">IF(ROWS($C$12:D210)&lt;=$E$9,INDEX(monetisedvalue,_xlfn.AGGREGATE(15,3,(lookup=$E$8)/(lookup=$E$8)*ROW(lookup)-ROW(Library!$C$8),ROWS($C$12:D210)),MATCH(I$11,lookupnames,0)),"")</f>
        <v/>
      </c>
      <c r="J210" s="69" t="str" cm="1">
        <f t="array" ref="J210">IF(ROWS($C$12:E210)&lt;=$E$9,INDEX(monetisedvalue,_xlfn.AGGREGATE(15,3,(lookup=$E$8)/(lookup=$E$8)*ROW(lookup)-ROW(Library!$C$8),ROWS($C$12:E210)),MATCH(J$11,lookupnames,0)),"")</f>
        <v/>
      </c>
      <c r="K210" s="67" t="str" cm="1">
        <f t="array" ref="K210">IF(ROWS($C$12:F210)&lt;=$E$9,INDEX(monetisedvalue,_xlfn.AGGREGATE(15,3,(lookup=$E$8)/(lookup=$E$8)*ROW(lookup)-ROW(Library!$C$8),ROWS($C$12:F210)),MATCH(K$11,lookupnames,0)),"")</f>
        <v/>
      </c>
      <c r="L210" s="67" t="str" cm="1">
        <f t="array" ref="L210">IF(ROWS($C$12:G210)&lt;=$E$9,INDEX(monetisedvalue,_xlfn.AGGREGATE(15,3,(lookup=$E$8)/(lookup=$E$8)*ROW(lookup)-ROW(Library!$C$8),ROWS($C$12:G210)),MATCH(L$11,lookupnames,0)),"")</f>
        <v/>
      </c>
    </row>
    <row r="211" spans="1:12" ht="45.65" customHeight="1">
      <c r="A211" s="10"/>
      <c r="B211" s="10"/>
      <c r="C211" s="10"/>
      <c r="D211" s="224" t="str">
        <f t="shared" si="16"/>
        <v/>
      </c>
      <c r="E211" s="231" t="str">
        <f t="shared" si="17"/>
        <v/>
      </c>
      <c r="F211" s="49" t="str">
        <f t="shared" si="18"/>
        <v/>
      </c>
      <c r="G211" s="49" t="str">
        <f t="shared" si="19"/>
        <v/>
      </c>
      <c r="H211" s="50" t="str" cm="1">
        <f t="array" ref="H211">IF(ROWS($C$12:C211)&lt;=$E$9,INDEX(monetisedvalue,_xlfn.AGGREGATE(15,3,(lookup=$E$8)/(lookup=$E$8)*ROW(lookup)-ROW(Library!$C$8),ROWS($C$12:C211)),MATCH(H$11,lookupnames,0)),"")</f>
        <v/>
      </c>
      <c r="I211" s="50" t="str" cm="1">
        <f t="array" ref="I211">IF(ROWS($C$12:D211)&lt;=$E$9,INDEX(monetisedvalue,_xlfn.AGGREGATE(15,3,(lookup=$E$8)/(lookup=$E$8)*ROW(lookup)-ROW(Library!$C$8),ROWS($C$12:D211)),MATCH(I$11,lookupnames,0)),"")</f>
        <v/>
      </c>
      <c r="J211" s="69" t="str" cm="1">
        <f t="array" ref="J211">IF(ROWS($C$12:E211)&lt;=$E$9,INDEX(monetisedvalue,_xlfn.AGGREGATE(15,3,(lookup=$E$8)/(lookup=$E$8)*ROW(lookup)-ROW(Library!$C$8),ROWS($C$12:E211)),MATCH(J$11,lookupnames,0)),"")</f>
        <v/>
      </c>
      <c r="K211" s="67" t="str" cm="1">
        <f t="array" ref="K211">IF(ROWS($C$12:F211)&lt;=$E$9,INDEX(monetisedvalue,_xlfn.AGGREGATE(15,3,(lookup=$E$8)/(lookup=$E$8)*ROW(lookup)-ROW(Library!$C$8),ROWS($C$12:F211)),MATCH(K$11,lookupnames,0)),"")</f>
        <v/>
      </c>
      <c r="L211" s="67" t="str" cm="1">
        <f t="array" ref="L211">IF(ROWS($C$12:G211)&lt;=$E$9,INDEX(monetisedvalue,_xlfn.AGGREGATE(15,3,(lookup=$E$8)/(lookup=$E$8)*ROW(lookup)-ROW(Library!$C$8),ROWS($C$12:G211)),MATCH(L$11,lookupnames,0)),"")</f>
        <v/>
      </c>
    </row>
    <row r="212" spans="1:12" ht="45.65" customHeight="1">
      <c r="A212" s="10"/>
      <c r="B212" s="10"/>
      <c r="C212" s="10"/>
      <c r="D212" s="224" t="str">
        <f t="shared" si="16"/>
        <v/>
      </c>
      <c r="E212" s="231" t="str">
        <f t="shared" si="17"/>
        <v/>
      </c>
      <c r="F212" s="49" t="str">
        <f t="shared" si="18"/>
        <v/>
      </c>
      <c r="G212" s="49" t="str">
        <f t="shared" si="19"/>
        <v/>
      </c>
      <c r="H212" s="50" t="str" cm="1">
        <f t="array" ref="H212">IF(ROWS($C$12:C212)&lt;=$E$9,INDEX(monetisedvalue,_xlfn.AGGREGATE(15,3,(lookup=$E$8)/(lookup=$E$8)*ROW(lookup)-ROW(Library!$C$8),ROWS($C$12:C212)),MATCH(H$11,lookupnames,0)),"")</f>
        <v/>
      </c>
      <c r="I212" s="50" t="str" cm="1">
        <f t="array" ref="I212">IF(ROWS($C$12:D212)&lt;=$E$9,INDEX(monetisedvalue,_xlfn.AGGREGATE(15,3,(lookup=$E$8)/(lookup=$E$8)*ROW(lookup)-ROW(Library!$C$8),ROWS($C$12:D212)),MATCH(I$11,lookupnames,0)),"")</f>
        <v/>
      </c>
      <c r="J212" s="69" t="str" cm="1">
        <f t="array" ref="J212">IF(ROWS($C$12:E212)&lt;=$E$9,INDEX(monetisedvalue,_xlfn.AGGREGATE(15,3,(lookup=$E$8)/(lookup=$E$8)*ROW(lookup)-ROW(Library!$C$8),ROWS($C$12:E212)),MATCH(J$11,lookupnames,0)),"")</f>
        <v/>
      </c>
      <c r="K212" s="67" t="str" cm="1">
        <f t="array" ref="K212">IF(ROWS($C$12:F212)&lt;=$E$9,INDEX(monetisedvalue,_xlfn.AGGREGATE(15,3,(lookup=$E$8)/(lookup=$E$8)*ROW(lookup)-ROW(Library!$C$8),ROWS($C$12:F212)),MATCH(K$11,lookupnames,0)),"")</f>
        <v/>
      </c>
      <c r="L212" s="67" t="str" cm="1">
        <f t="array" ref="L212">IF(ROWS($C$12:G212)&lt;=$E$9,INDEX(monetisedvalue,_xlfn.AGGREGATE(15,3,(lookup=$E$8)/(lookup=$E$8)*ROW(lookup)-ROW(Library!$C$8),ROWS($C$12:G212)),MATCH(L$11,lookupnames,0)),"")</f>
        <v/>
      </c>
    </row>
    <row r="213" spans="1:12" ht="45.65" customHeight="1">
      <c r="A213" s="10"/>
      <c r="B213" s="10"/>
      <c r="C213" s="10"/>
      <c r="D213" s="224" t="str">
        <f t="shared" si="16"/>
        <v/>
      </c>
      <c r="E213" s="231" t="str">
        <f t="shared" si="17"/>
        <v/>
      </c>
      <c r="F213" s="49" t="str">
        <f t="shared" si="18"/>
        <v/>
      </c>
      <c r="G213" s="49" t="str">
        <f t="shared" si="19"/>
        <v/>
      </c>
      <c r="H213" s="50" t="str" cm="1">
        <f t="array" ref="H213">IF(ROWS($C$12:C213)&lt;=$E$9,INDEX(monetisedvalue,_xlfn.AGGREGATE(15,3,(lookup=$E$8)/(lookup=$E$8)*ROW(lookup)-ROW(Library!$C$8),ROWS($C$12:C213)),MATCH(H$11,lookupnames,0)),"")</f>
        <v/>
      </c>
      <c r="I213" s="50" t="str" cm="1">
        <f t="array" ref="I213">IF(ROWS($C$12:D213)&lt;=$E$9,INDEX(monetisedvalue,_xlfn.AGGREGATE(15,3,(lookup=$E$8)/(lookup=$E$8)*ROW(lookup)-ROW(Library!$C$8),ROWS($C$12:D213)),MATCH(I$11,lookupnames,0)),"")</f>
        <v/>
      </c>
      <c r="J213" s="69" t="str" cm="1">
        <f t="array" ref="J213">IF(ROWS($C$12:E213)&lt;=$E$9,INDEX(monetisedvalue,_xlfn.AGGREGATE(15,3,(lookup=$E$8)/(lookup=$E$8)*ROW(lookup)-ROW(Library!$C$8),ROWS($C$12:E213)),MATCH(J$11,lookupnames,0)),"")</f>
        <v/>
      </c>
      <c r="K213" s="67" t="str" cm="1">
        <f t="array" ref="K213">IF(ROWS($C$12:F213)&lt;=$E$9,INDEX(monetisedvalue,_xlfn.AGGREGATE(15,3,(lookup=$E$8)/(lookup=$E$8)*ROW(lookup)-ROW(Library!$C$8),ROWS($C$12:F213)),MATCH(K$11,lookupnames,0)),"")</f>
        <v/>
      </c>
      <c r="L213" s="67" t="str" cm="1">
        <f t="array" ref="L213">IF(ROWS($C$12:G213)&lt;=$E$9,INDEX(monetisedvalue,_xlfn.AGGREGATE(15,3,(lookup=$E$8)/(lookup=$E$8)*ROW(lookup)-ROW(Library!$C$8),ROWS($C$12:G213)),MATCH(L$11,lookupnames,0)),"")</f>
        <v/>
      </c>
    </row>
    <row r="214" spans="1:12" ht="45.65" customHeight="1">
      <c r="A214" s="10"/>
      <c r="B214" s="10"/>
      <c r="C214" s="10"/>
      <c r="D214" s="224" t="str">
        <f t="shared" si="16"/>
        <v/>
      </c>
      <c r="E214" s="231" t="str">
        <f t="shared" si="17"/>
        <v/>
      </c>
      <c r="F214" s="49" t="str">
        <f t="shared" si="18"/>
        <v/>
      </c>
      <c r="G214" s="49" t="str">
        <f t="shared" si="19"/>
        <v/>
      </c>
      <c r="H214" s="50" t="str" cm="1">
        <f t="array" ref="H214">IF(ROWS($C$12:C214)&lt;=$E$9,INDEX(monetisedvalue,_xlfn.AGGREGATE(15,3,(lookup=$E$8)/(lookup=$E$8)*ROW(lookup)-ROW(Library!$C$8),ROWS($C$12:C214)),MATCH(H$11,lookupnames,0)),"")</f>
        <v/>
      </c>
      <c r="I214" s="50" t="str" cm="1">
        <f t="array" ref="I214">IF(ROWS($C$12:D214)&lt;=$E$9,INDEX(monetisedvalue,_xlfn.AGGREGATE(15,3,(lookup=$E$8)/(lookup=$E$8)*ROW(lookup)-ROW(Library!$C$8),ROWS($C$12:D214)),MATCH(I$11,lookupnames,0)),"")</f>
        <v/>
      </c>
      <c r="J214" s="69" t="str" cm="1">
        <f t="array" ref="J214">IF(ROWS($C$12:E214)&lt;=$E$9,INDEX(monetisedvalue,_xlfn.AGGREGATE(15,3,(lookup=$E$8)/(lookup=$E$8)*ROW(lookup)-ROW(Library!$C$8),ROWS($C$12:E214)),MATCH(J$11,lookupnames,0)),"")</f>
        <v/>
      </c>
      <c r="K214" s="67" t="str" cm="1">
        <f t="array" ref="K214">IF(ROWS($C$12:F214)&lt;=$E$9,INDEX(monetisedvalue,_xlfn.AGGREGATE(15,3,(lookup=$E$8)/(lookup=$E$8)*ROW(lookup)-ROW(Library!$C$8),ROWS($C$12:F214)),MATCH(K$11,lookupnames,0)),"")</f>
        <v/>
      </c>
      <c r="L214" s="67" t="str" cm="1">
        <f t="array" ref="L214">IF(ROWS($C$12:G214)&lt;=$E$9,INDEX(monetisedvalue,_xlfn.AGGREGATE(15,3,(lookup=$E$8)/(lookup=$E$8)*ROW(lookup)-ROW(Library!$C$8),ROWS($C$12:G214)),MATCH(L$11,lookupnames,0)),"")</f>
        <v/>
      </c>
    </row>
    <row r="215" spans="1:12" ht="45.65" customHeight="1">
      <c r="A215" s="10"/>
      <c r="B215" s="10"/>
      <c r="C215" s="10"/>
      <c r="D215" s="224" t="str">
        <f t="shared" si="16"/>
        <v/>
      </c>
      <c r="E215" s="231" t="str">
        <f t="shared" si="17"/>
        <v/>
      </c>
      <c r="F215" s="49" t="str">
        <f t="shared" si="18"/>
        <v/>
      </c>
      <c r="G215" s="49" t="str">
        <f t="shared" si="19"/>
        <v/>
      </c>
      <c r="H215" s="50" t="str" cm="1">
        <f t="array" ref="H215">IF(ROWS($C$12:C215)&lt;=$E$9,INDEX(monetisedvalue,_xlfn.AGGREGATE(15,3,(lookup=$E$8)/(lookup=$E$8)*ROW(lookup)-ROW(Library!$C$8),ROWS($C$12:C215)),MATCH(H$11,lookupnames,0)),"")</f>
        <v/>
      </c>
      <c r="I215" s="50" t="str" cm="1">
        <f t="array" ref="I215">IF(ROWS($C$12:D215)&lt;=$E$9,INDEX(monetisedvalue,_xlfn.AGGREGATE(15,3,(lookup=$E$8)/(lookup=$E$8)*ROW(lookup)-ROW(Library!$C$8),ROWS($C$12:D215)),MATCH(I$11,lookupnames,0)),"")</f>
        <v/>
      </c>
      <c r="J215" s="69" t="str" cm="1">
        <f t="array" ref="J215">IF(ROWS($C$12:E215)&lt;=$E$9,INDEX(monetisedvalue,_xlfn.AGGREGATE(15,3,(lookup=$E$8)/(lookup=$E$8)*ROW(lookup)-ROW(Library!$C$8),ROWS($C$12:E215)),MATCH(J$11,lookupnames,0)),"")</f>
        <v/>
      </c>
      <c r="K215" s="67" t="str" cm="1">
        <f t="array" ref="K215">IF(ROWS($C$12:F215)&lt;=$E$9,INDEX(monetisedvalue,_xlfn.AGGREGATE(15,3,(lookup=$E$8)/(lookup=$E$8)*ROW(lookup)-ROW(Library!$C$8),ROWS($C$12:F215)),MATCH(K$11,lookupnames,0)),"")</f>
        <v/>
      </c>
      <c r="L215" s="67" t="str" cm="1">
        <f t="array" ref="L215">IF(ROWS($C$12:G215)&lt;=$E$9,INDEX(monetisedvalue,_xlfn.AGGREGATE(15,3,(lookup=$E$8)/(lookup=$E$8)*ROW(lookup)-ROW(Library!$C$8),ROWS($C$12:G215)),MATCH(L$11,lookupnames,0)),"")</f>
        <v/>
      </c>
    </row>
    <row r="216" spans="1:12" ht="45.65" customHeight="1">
      <c r="A216" s="10"/>
      <c r="B216" s="10"/>
      <c r="C216" s="10"/>
      <c r="D216" s="224" t="str">
        <f t="shared" si="16"/>
        <v/>
      </c>
      <c r="E216" s="231" t="str">
        <f t="shared" si="17"/>
        <v/>
      </c>
      <c r="F216" s="49" t="str">
        <f t="shared" si="18"/>
        <v/>
      </c>
      <c r="G216" s="49" t="str">
        <f t="shared" si="19"/>
        <v/>
      </c>
      <c r="H216" s="50" t="str" cm="1">
        <f t="array" ref="H216">IF(ROWS($C$12:C216)&lt;=$E$9,INDEX(monetisedvalue,_xlfn.AGGREGATE(15,3,(lookup=$E$8)/(lookup=$E$8)*ROW(lookup)-ROW(Library!$C$8),ROWS($C$12:C216)),MATCH(H$11,lookupnames,0)),"")</f>
        <v/>
      </c>
      <c r="I216" s="50" t="str" cm="1">
        <f t="array" ref="I216">IF(ROWS($C$12:D216)&lt;=$E$9,INDEX(monetisedvalue,_xlfn.AGGREGATE(15,3,(lookup=$E$8)/(lookup=$E$8)*ROW(lookup)-ROW(Library!$C$8),ROWS($C$12:D216)),MATCH(I$11,lookupnames,0)),"")</f>
        <v/>
      </c>
      <c r="J216" s="69" t="str" cm="1">
        <f t="array" ref="J216">IF(ROWS($C$12:E216)&lt;=$E$9,INDEX(monetisedvalue,_xlfn.AGGREGATE(15,3,(lookup=$E$8)/(lookup=$E$8)*ROW(lookup)-ROW(Library!$C$8),ROWS($C$12:E216)),MATCH(J$11,lookupnames,0)),"")</f>
        <v/>
      </c>
      <c r="K216" s="67" t="str" cm="1">
        <f t="array" ref="K216">IF(ROWS($C$12:F216)&lt;=$E$9,INDEX(monetisedvalue,_xlfn.AGGREGATE(15,3,(lookup=$E$8)/(lookup=$E$8)*ROW(lookup)-ROW(Library!$C$8),ROWS($C$12:F216)),MATCH(K$11,lookupnames,0)),"")</f>
        <v/>
      </c>
      <c r="L216" s="67" t="str" cm="1">
        <f t="array" ref="L216">IF(ROWS($C$12:G216)&lt;=$E$9,INDEX(monetisedvalue,_xlfn.AGGREGATE(15,3,(lookup=$E$8)/(lookup=$E$8)*ROW(lookup)-ROW(Library!$C$8),ROWS($C$12:G216)),MATCH(L$11,lookupnames,0)),"")</f>
        <v/>
      </c>
    </row>
    <row r="217" spans="1:12" ht="45.65" customHeight="1">
      <c r="A217" s="10"/>
      <c r="B217" s="10"/>
      <c r="C217" s="10"/>
      <c r="D217" s="224" t="str">
        <f t="shared" si="16"/>
        <v/>
      </c>
      <c r="E217" s="231" t="str">
        <f t="shared" si="17"/>
        <v/>
      </c>
      <c r="F217" s="49" t="str">
        <f t="shared" si="18"/>
        <v/>
      </c>
      <c r="G217" s="49" t="str">
        <f t="shared" si="19"/>
        <v/>
      </c>
      <c r="H217" s="50" t="str" cm="1">
        <f t="array" ref="H217">IF(ROWS($C$12:C217)&lt;=$E$9,INDEX(monetisedvalue,_xlfn.AGGREGATE(15,3,(lookup=$E$8)/(lookup=$E$8)*ROW(lookup)-ROW(Library!$C$8),ROWS($C$12:C217)),MATCH(H$11,lookupnames,0)),"")</f>
        <v/>
      </c>
      <c r="I217" s="50" t="str" cm="1">
        <f t="array" ref="I217">IF(ROWS($C$12:D217)&lt;=$E$9,INDEX(monetisedvalue,_xlfn.AGGREGATE(15,3,(lookup=$E$8)/(lookup=$E$8)*ROW(lookup)-ROW(Library!$C$8),ROWS($C$12:D217)),MATCH(I$11,lookupnames,0)),"")</f>
        <v/>
      </c>
      <c r="J217" s="69" t="str" cm="1">
        <f t="array" ref="J217">IF(ROWS($C$12:E217)&lt;=$E$9,INDEX(monetisedvalue,_xlfn.AGGREGATE(15,3,(lookup=$E$8)/(lookup=$E$8)*ROW(lookup)-ROW(Library!$C$8),ROWS($C$12:E217)),MATCH(J$11,lookupnames,0)),"")</f>
        <v/>
      </c>
      <c r="K217" s="67" t="str" cm="1">
        <f t="array" ref="K217">IF(ROWS($C$12:F217)&lt;=$E$9,INDEX(monetisedvalue,_xlfn.AGGREGATE(15,3,(lookup=$E$8)/(lookup=$E$8)*ROW(lookup)-ROW(Library!$C$8),ROWS($C$12:F217)),MATCH(K$11,lookupnames,0)),"")</f>
        <v/>
      </c>
      <c r="L217" s="67" t="str" cm="1">
        <f t="array" ref="L217">IF(ROWS($C$12:G217)&lt;=$E$9,INDEX(monetisedvalue,_xlfn.AGGREGATE(15,3,(lookup=$E$8)/(lookup=$E$8)*ROW(lookup)-ROW(Library!$C$8),ROWS($C$12:G217)),MATCH(L$11,lookupnames,0)),"")</f>
        <v/>
      </c>
    </row>
    <row r="218" spans="1:12" ht="45.65" customHeight="1">
      <c r="A218" s="10"/>
      <c r="B218" s="10"/>
      <c r="C218" s="10"/>
      <c r="D218" s="224" t="str">
        <f t="shared" si="16"/>
        <v/>
      </c>
      <c r="E218" s="231" t="str">
        <f t="shared" si="17"/>
        <v/>
      </c>
      <c r="F218" s="49" t="str">
        <f t="shared" si="18"/>
        <v/>
      </c>
      <c r="G218" s="49" t="str">
        <f t="shared" si="19"/>
        <v/>
      </c>
      <c r="H218" s="50" t="str" cm="1">
        <f t="array" ref="H218">IF(ROWS($C$12:C218)&lt;=$E$9,INDEX(monetisedvalue,_xlfn.AGGREGATE(15,3,(lookup=$E$8)/(lookup=$E$8)*ROW(lookup)-ROW(Library!$C$8),ROWS($C$12:C218)),MATCH(H$11,lookupnames,0)),"")</f>
        <v/>
      </c>
      <c r="I218" s="50" t="str" cm="1">
        <f t="array" ref="I218">IF(ROWS($C$12:D218)&lt;=$E$9,INDEX(monetisedvalue,_xlfn.AGGREGATE(15,3,(lookup=$E$8)/(lookup=$E$8)*ROW(lookup)-ROW(Library!$C$8),ROWS($C$12:D218)),MATCH(I$11,lookupnames,0)),"")</f>
        <v/>
      </c>
      <c r="J218" s="69" t="str" cm="1">
        <f t="array" ref="J218">IF(ROWS($C$12:E218)&lt;=$E$9,INDEX(monetisedvalue,_xlfn.AGGREGATE(15,3,(lookup=$E$8)/(lookup=$E$8)*ROW(lookup)-ROW(Library!$C$8),ROWS($C$12:E218)),MATCH(J$11,lookupnames,0)),"")</f>
        <v/>
      </c>
      <c r="K218" s="67" t="str" cm="1">
        <f t="array" ref="K218">IF(ROWS($C$12:F218)&lt;=$E$9,INDEX(monetisedvalue,_xlfn.AGGREGATE(15,3,(lookup=$E$8)/(lookup=$E$8)*ROW(lookup)-ROW(Library!$C$8),ROWS($C$12:F218)),MATCH(K$11,lookupnames,0)),"")</f>
        <v/>
      </c>
      <c r="L218" s="67" t="str" cm="1">
        <f t="array" ref="L218">IF(ROWS($C$12:G218)&lt;=$E$9,INDEX(monetisedvalue,_xlfn.AGGREGATE(15,3,(lookup=$E$8)/(lookup=$E$8)*ROW(lookup)-ROW(Library!$C$8),ROWS($C$12:G218)),MATCH(L$11,lookupnames,0)),"")</f>
        <v/>
      </c>
    </row>
    <row r="219" spans="1:12" ht="45.65" customHeight="1">
      <c r="A219" s="10"/>
      <c r="B219" s="10"/>
      <c r="C219" s="10"/>
      <c r="D219" s="224" t="str">
        <f t="shared" si="16"/>
        <v/>
      </c>
      <c r="E219" s="231" t="str">
        <f t="shared" si="17"/>
        <v/>
      </c>
      <c r="F219" s="49" t="str">
        <f t="shared" si="18"/>
        <v/>
      </c>
      <c r="G219" s="49" t="str">
        <f t="shared" si="19"/>
        <v/>
      </c>
      <c r="H219" s="50" t="str" cm="1">
        <f t="array" ref="H219">IF(ROWS($C$12:C219)&lt;=$E$9,INDEX(monetisedvalue,_xlfn.AGGREGATE(15,3,(lookup=$E$8)/(lookup=$E$8)*ROW(lookup)-ROW(Library!$C$8),ROWS($C$12:C219)),MATCH(H$11,lookupnames,0)),"")</f>
        <v/>
      </c>
      <c r="I219" s="50" t="str" cm="1">
        <f t="array" ref="I219">IF(ROWS($C$12:D219)&lt;=$E$9,INDEX(monetisedvalue,_xlfn.AGGREGATE(15,3,(lookup=$E$8)/(lookup=$E$8)*ROW(lookup)-ROW(Library!$C$8),ROWS($C$12:D219)),MATCH(I$11,lookupnames,0)),"")</f>
        <v/>
      </c>
      <c r="J219" s="69" t="str" cm="1">
        <f t="array" ref="J219">IF(ROWS($C$12:E219)&lt;=$E$9,INDEX(monetisedvalue,_xlfn.AGGREGATE(15,3,(lookup=$E$8)/(lookup=$E$8)*ROW(lookup)-ROW(Library!$C$8),ROWS($C$12:E219)),MATCH(J$11,lookupnames,0)),"")</f>
        <v/>
      </c>
      <c r="K219" s="67" t="str" cm="1">
        <f t="array" ref="K219">IF(ROWS($C$12:F219)&lt;=$E$9,INDEX(monetisedvalue,_xlfn.AGGREGATE(15,3,(lookup=$E$8)/(lookup=$E$8)*ROW(lookup)-ROW(Library!$C$8),ROWS($C$12:F219)),MATCH(K$11,lookupnames,0)),"")</f>
        <v/>
      </c>
      <c r="L219" s="67" t="str" cm="1">
        <f t="array" ref="L219">IF(ROWS($C$12:G219)&lt;=$E$9,INDEX(monetisedvalue,_xlfn.AGGREGATE(15,3,(lookup=$E$8)/(lookup=$E$8)*ROW(lookup)-ROW(Library!$C$8),ROWS($C$12:G219)),MATCH(L$11,lookupnames,0)),"")</f>
        <v/>
      </c>
    </row>
    <row r="220" spans="1:12" ht="45.65" customHeight="1">
      <c r="A220" s="10"/>
      <c r="B220" s="10"/>
      <c r="C220" s="10"/>
      <c r="D220" s="224" t="str">
        <f t="shared" si="16"/>
        <v/>
      </c>
      <c r="E220" s="231" t="str">
        <f t="shared" si="17"/>
        <v/>
      </c>
      <c r="F220" s="49" t="str">
        <f t="shared" si="18"/>
        <v/>
      </c>
      <c r="G220" s="49" t="str">
        <f t="shared" si="19"/>
        <v/>
      </c>
      <c r="H220" s="50" t="str" cm="1">
        <f t="array" ref="H220">IF(ROWS($C$12:C220)&lt;=$E$9,INDEX(monetisedvalue,_xlfn.AGGREGATE(15,3,(lookup=$E$8)/(lookup=$E$8)*ROW(lookup)-ROW(Library!$C$8),ROWS($C$12:C220)),MATCH(H$11,lookupnames,0)),"")</f>
        <v/>
      </c>
      <c r="I220" s="50" t="str" cm="1">
        <f t="array" ref="I220">IF(ROWS($C$12:D220)&lt;=$E$9,INDEX(monetisedvalue,_xlfn.AGGREGATE(15,3,(lookup=$E$8)/(lookup=$E$8)*ROW(lookup)-ROW(Library!$C$8),ROWS($C$12:D220)),MATCH(I$11,lookupnames,0)),"")</f>
        <v/>
      </c>
      <c r="J220" s="69" t="str" cm="1">
        <f t="array" ref="J220">IF(ROWS($C$12:E220)&lt;=$E$9,INDEX(monetisedvalue,_xlfn.AGGREGATE(15,3,(lookup=$E$8)/(lookup=$E$8)*ROW(lookup)-ROW(Library!$C$8),ROWS($C$12:E220)),MATCH(J$11,lookupnames,0)),"")</f>
        <v/>
      </c>
      <c r="K220" s="67" t="str" cm="1">
        <f t="array" ref="K220">IF(ROWS($C$12:F220)&lt;=$E$9,INDEX(monetisedvalue,_xlfn.AGGREGATE(15,3,(lookup=$E$8)/(lookup=$E$8)*ROW(lookup)-ROW(Library!$C$8),ROWS($C$12:F220)),MATCH(K$11,lookupnames,0)),"")</f>
        <v/>
      </c>
      <c r="L220" s="67" t="str" cm="1">
        <f t="array" ref="L220">IF(ROWS($C$12:G220)&lt;=$E$9,INDEX(monetisedvalue,_xlfn.AGGREGATE(15,3,(lookup=$E$8)/(lookup=$E$8)*ROW(lookup)-ROW(Library!$C$8),ROWS($C$12:G220)),MATCH(L$11,lookupnames,0)),"")</f>
        <v/>
      </c>
    </row>
    <row r="221" spans="1:12" ht="45" customHeight="1">
      <c r="A221" s="10"/>
      <c r="B221" s="10"/>
      <c r="C221" s="10"/>
      <c r="D221" s="224" t="str">
        <f t="shared" si="16"/>
        <v/>
      </c>
      <c r="E221" s="231" t="str">
        <f t="shared" si="17"/>
        <v/>
      </c>
      <c r="F221" s="49" t="str">
        <f t="shared" si="18"/>
        <v/>
      </c>
      <c r="G221" s="49" t="str">
        <f t="shared" si="19"/>
        <v/>
      </c>
      <c r="H221" s="50" t="str" cm="1">
        <f t="array" ref="H221">IF(ROWS($C$12:C221)&lt;=$E$9,INDEX(monetisedvalue,_xlfn.AGGREGATE(15,3,(lookup=$E$8)/(lookup=$E$8)*ROW(lookup)-ROW(Library!$C$8),ROWS($C$12:C221)),MATCH(H$11,lookupnames,0)),"")</f>
        <v/>
      </c>
      <c r="I221" s="50" t="str" cm="1">
        <f t="array" ref="I221">IF(ROWS($C$12:D221)&lt;=$E$9,INDEX(monetisedvalue,_xlfn.AGGREGATE(15,3,(lookup=$E$8)/(lookup=$E$8)*ROW(lookup)-ROW(Library!$C$8),ROWS($C$12:D221)),MATCH(I$11,lookupnames,0)),"")</f>
        <v/>
      </c>
      <c r="J221" s="69" t="str" cm="1">
        <f t="array" ref="J221">IF(ROWS($C$12:E221)&lt;=$E$9,INDEX(monetisedvalue,_xlfn.AGGREGATE(15,3,(lookup=$E$8)/(lookup=$E$8)*ROW(lookup)-ROW(Library!$C$8),ROWS($C$12:E221)),MATCH(J$11,lookupnames,0)),"")</f>
        <v/>
      </c>
      <c r="K221" s="67" t="str" cm="1">
        <f t="array" ref="K221">IF(ROWS($C$12:F221)&lt;=$E$9,INDEX(monetisedvalue,_xlfn.AGGREGATE(15,3,(lookup=$E$8)/(lookup=$E$8)*ROW(lookup)-ROW(Library!$C$8),ROWS($C$12:F221)),MATCH(K$11,lookupnames,0)),"")</f>
        <v/>
      </c>
      <c r="L221" s="67" t="str" cm="1">
        <f t="array" ref="L221">IF(ROWS($C$12:G221)&lt;=$E$9,INDEX(monetisedvalue,_xlfn.AGGREGATE(15,3,(lookup=$E$8)/(lookup=$E$8)*ROW(lookup)-ROW(Library!$C$8),ROWS($C$12:G221)),MATCH(L$11,lookupnames,0)),"")</f>
        <v/>
      </c>
    </row>
    <row r="222" spans="1:12" ht="45.65" customHeight="1">
      <c r="A222" s="10"/>
      <c r="B222" s="10"/>
      <c r="C222" s="10"/>
      <c r="D222" s="224" t="str">
        <f t="shared" si="16"/>
        <v/>
      </c>
      <c r="E222" s="231" t="str">
        <f t="shared" si="17"/>
        <v/>
      </c>
      <c r="F222" s="49" t="str">
        <f t="shared" si="18"/>
        <v/>
      </c>
      <c r="G222" s="49" t="str">
        <f t="shared" si="19"/>
        <v/>
      </c>
      <c r="H222" s="50" t="str" cm="1">
        <f t="array" ref="H222">IF(ROWS($C$12:C222)&lt;=$E$9,INDEX(monetisedvalue,_xlfn.AGGREGATE(15,3,(lookup=$E$8)/(lookup=$E$8)*ROW(lookup)-ROW(Library!$C$8),ROWS($C$12:C222)),MATCH(H$11,lookupnames,0)),"")</f>
        <v/>
      </c>
      <c r="I222" s="50" t="str" cm="1">
        <f t="array" ref="I222">IF(ROWS($C$12:D222)&lt;=$E$9,INDEX(monetisedvalue,_xlfn.AGGREGATE(15,3,(lookup=$E$8)/(lookup=$E$8)*ROW(lookup)-ROW(Library!$C$8),ROWS($C$12:D222)),MATCH(I$11,lookupnames,0)),"")</f>
        <v/>
      </c>
      <c r="J222" s="69" t="str" cm="1">
        <f t="array" ref="J222">IF(ROWS($C$12:E222)&lt;=$E$9,INDEX(monetisedvalue,_xlfn.AGGREGATE(15,3,(lookup=$E$8)/(lookup=$E$8)*ROW(lookup)-ROW(Library!$C$8),ROWS($C$12:E222)),MATCH(J$11,lookupnames,0)),"")</f>
        <v/>
      </c>
      <c r="K222" s="67" t="str" cm="1">
        <f t="array" ref="K222">IF(ROWS($C$12:F222)&lt;=$E$9,INDEX(monetisedvalue,_xlfn.AGGREGATE(15,3,(lookup=$E$8)/(lookup=$E$8)*ROW(lookup)-ROW(Library!$C$8),ROWS($C$12:F222)),MATCH(K$11,lookupnames,0)),"")</f>
        <v/>
      </c>
      <c r="L222" s="67" t="str" cm="1">
        <f t="array" ref="L222">IF(ROWS($C$12:G222)&lt;=$E$9,INDEX(monetisedvalue,_xlfn.AGGREGATE(15,3,(lookup=$E$8)/(lookup=$E$8)*ROW(lookup)-ROW(Library!$C$8),ROWS($C$12:G222)),MATCH(L$11,lookupnames,0)),"")</f>
        <v/>
      </c>
    </row>
    <row r="223" spans="1:12" ht="45.65" customHeight="1">
      <c r="A223" s="10"/>
      <c r="B223" s="10"/>
      <c r="C223" s="10"/>
      <c r="D223" s="224" t="str">
        <f t="shared" si="16"/>
        <v/>
      </c>
      <c r="E223" s="231" t="str">
        <f t="shared" si="17"/>
        <v/>
      </c>
      <c r="F223" s="49" t="str">
        <f t="shared" si="18"/>
        <v/>
      </c>
      <c r="G223" s="49" t="str">
        <f t="shared" si="19"/>
        <v/>
      </c>
      <c r="H223" s="50" t="str" cm="1">
        <f t="array" ref="H223">IF(ROWS($C$12:C223)&lt;=$E$9,INDEX(monetisedvalue,_xlfn.AGGREGATE(15,3,(lookup=$E$8)/(lookup=$E$8)*ROW(lookup)-ROW(Library!$C$8),ROWS($C$12:C223)),MATCH(H$11,lookupnames,0)),"")</f>
        <v/>
      </c>
      <c r="I223" s="50" t="str" cm="1">
        <f t="array" ref="I223">IF(ROWS($C$12:D223)&lt;=$E$9,INDEX(monetisedvalue,_xlfn.AGGREGATE(15,3,(lookup=$E$8)/(lookup=$E$8)*ROW(lookup)-ROW(Library!$C$8),ROWS($C$12:D223)),MATCH(I$11,lookupnames,0)),"")</f>
        <v/>
      </c>
      <c r="J223" s="69" t="str" cm="1">
        <f t="array" ref="J223">IF(ROWS($C$12:E223)&lt;=$E$9,INDEX(monetisedvalue,_xlfn.AGGREGATE(15,3,(lookup=$E$8)/(lookup=$E$8)*ROW(lookup)-ROW(Library!$C$8),ROWS($C$12:E223)),MATCH(J$11,lookupnames,0)),"")</f>
        <v/>
      </c>
      <c r="K223" s="67" t="str" cm="1">
        <f t="array" ref="K223">IF(ROWS($C$12:F223)&lt;=$E$9,INDEX(monetisedvalue,_xlfn.AGGREGATE(15,3,(lookup=$E$8)/(lookup=$E$8)*ROW(lookup)-ROW(Library!$C$8),ROWS($C$12:F223)),MATCH(K$11,lookupnames,0)),"")</f>
        <v/>
      </c>
      <c r="L223" s="67" t="str" cm="1">
        <f t="array" ref="L223">IF(ROWS($C$12:G223)&lt;=$E$9,INDEX(monetisedvalue,_xlfn.AGGREGATE(15,3,(lookup=$E$8)/(lookup=$E$8)*ROW(lookup)-ROW(Library!$C$8),ROWS($C$12:G223)),MATCH(L$11,lookupnames,0)),"")</f>
        <v/>
      </c>
    </row>
    <row r="224" spans="1:12" ht="45.65" customHeight="1">
      <c r="A224" s="10"/>
      <c r="B224" s="10"/>
      <c r="C224" s="10"/>
      <c r="D224" s="224" t="str">
        <f t="shared" si="16"/>
        <v/>
      </c>
      <c r="E224" s="231" t="str">
        <f t="shared" si="17"/>
        <v/>
      </c>
      <c r="F224" s="49" t="str">
        <f t="shared" si="18"/>
        <v/>
      </c>
      <c r="G224" s="49" t="str">
        <f t="shared" si="19"/>
        <v/>
      </c>
      <c r="H224" s="50" t="str" cm="1">
        <f t="array" ref="H224">IF(ROWS($C$12:C224)&lt;=$E$9,INDEX(monetisedvalue,_xlfn.AGGREGATE(15,3,(lookup=$E$8)/(lookup=$E$8)*ROW(lookup)-ROW(Library!$C$8),ROWS($C$12:C224)),MATCH(H$11,lookupnames,0)),"")</f>
        <v/>
      </c>
      <c r="I224" s="50" t="str" cm="1">
        <f t="array" ref="I224">IF(ROWS($C$12:D224)&lt;=$E$9,INDEX(monetisedvalue,_xlfn.AGGREGATE(15,3,(lookup=$E$8)/(lookup=$E$8)*ROW(lookup)-ROW(Library!$C$8),ROWS($C$12:D224)),MATCH(I$11,lookupnames,0)),"")</f>
        <v/>
      </c>
      <c r="J224" s="69" t="str" cm="1">
        <f t="array" ref="J224">IF(ROWS($C$12:E224)&lt;=$E$9,INDEX(monetisedvalue,_xlfn.AGGREGATE(15,3,(lookup=$E$8)/(lookup=$E$8)*ROW(lookup)-ROW(Library!$C$8),ROWS($C$12:E224)),MATCH(J$11,lookupnames,0)),"")</f>
        <v/>
      </c>
      <c r="K224" s="67" t="str" cm="1">
        <f t="array" ref="K224">IF(ROWS($C$12:F224)&lt;=$E$9,INDEX(monetisedvalue,_xlfn.AGGREGATE(15,3,(lookup=$E$8)/(lookup=$E$8)*ROW(lookup)-ROW(Library!$C$8),ROWS($C$12:F224)),MATCH(K$11,lookupnames,0)),"")</f>
        <v/>
      </c>
      <c r="L224" s="67" t="str" cm="1">
        <f t="array" ref="L224">IF(ROWS($C$12:G224)&lt;=$E$9,INDEX(monetisedvalue,_xlfn.AGGREGATE(15,3,(lookup=$E$8)/(lookup=$E$8)*ROW(lookup)-ROW(Library!$C$8),ROWS($C$12:G224)),MATCH(L$11,lookupnames,0)),"")</f>
        <v/>
      </c>
    </row>
    <row r="225" spans="1:12" ht="45.65" customHeight="1">
      <c r="A225" s="10"/>
      <c r="B225" s="10"/>
      <c r="C225" s="10"/>
      <c r="D225" s="224" t="str">
        <f t="shared" si="16"/>
        <v/>
      </c>
      <c r="E225" s="231" t="str">
        <f t="shared" si="17"/>
        <v/>
      </c>
      <c r="F225" s="49" t="str">
        <f t="shared" si="18"/>
        <v/>
      </c>
      <c r="G225" s="49" t="str">
        <f t="shared" si="19"/>
        <v/>
      </c>
      <c r="H225" s="50" t="str" cm="1">
        <f t="array" ref="H225">IF(ROWS($C$12:C225)&lt;=$E$9,INDEX(monetisedvalue,_xlfn.AGGREGATE(15,3,(lookup=$E$8)/(lookup=$E$8)*ROW(lookup)-ROW(Library!$C$8),ROWS($C$12:C225)),MATCH(H$11,lookupnames,0)),"")</f>
        <v/>
      </c>
      <c r="I225" s="50" t="str" cm="1">
        <f t="array" ref="I225">IF(ROWS($C$12:D225)&lt;=$E$9,INDEX(monetisedvalue,_xlfn.AGGREGATE(15,3,(lookup=$E$8)/(lookup=$E$8)*ROW(lookup)-ROW(Library!$C$8),ROWS($C$12:D225)),MATCH(I$11,lookupnames,0)),"")</f>
        <v/>
      </c>
      <c r="J225" s="69" t="str" cm="1">
        <f t="array" ref="J225">IF(ROWS($C$12:E225)&lt;=$E$9,INDEX(monetisedvalue,_xlfn.AGGREGATE(15,3,(lookup=$E$8)/(lookup=$E$8)*ROW(lookup)-ROW(Library!$C$8),ROWS($C$12:E225)),MATCH(J$11,lookupnames,0)),"")</f>
        <v/>
      </c>
      <c r="K225" s="67" t="str" cm="1">
        <f t="array" ref="K225">IF(ROWS($C$12:F225)&lt;=$E$9,INDEX(monetisedvalue,_xlfn.AGGREGATE(15,3,(lookup=$E$8)/(lookup=$E$8)*ROW(lookup)-ROW(Library!$C$8),ROWS($C$12:F225)),MATCH(K$11,lookupnames,0)),"")</f>
        <v/>
      </c>
      <c r="L225" s="67" t="str" cm="1">
        <f t="array" ref="L225">IF(ROWS($C$12:G225)&lt;=$E$9,INDEX(monetisedvalue,_xlfn.AGGREGATE(15,3,(lookup=$E$8)/(lookup=$E$8)*ROW(lookup)-ROW(Library!$C$8),ROWS($C$12:G225)),MATCH(L$11,lookupnames,0)),"")</f>
        <v/>
      </c>
    </row>
    <row r="226" spans="1:12" ht="45.65" customHeight="1">
      <c r="A226" s="10"/>
      <c r="B226" s="10"/>
      <c r="C226" s="10"/>
      <c r="D226" s="224" t="str">
        <f t="shared" si="16"/>
        <v/>
      </c>
      <c r="E226" s="231" t="str">
        <f t="shared" si="17"/>
        <v/>
      </c>
      <c r="F226" s="49" t="str">
        <f t="shared" si="18"/>
        <v/>
      </c>
      <c r="G226" s="49" t="str">
        <f t="shared" si="19"/>
        <v/>
      </c>
      <c r="H226" s="50" t="str" cm="1">
        <f t="array" ref="H226">IF(ROWS($C$12:C226)&lt;=$E$9,INDEX(monetisedvalue,_xlfn.AGGREGATE(15,3,(lookup=$E$8)/(lookup=$E$8)*ROW(lookup)-ROW(Library!$C$8),ROWS($C$12:C226)),MATCH(H$11,lookupnames,0)),"")</f>
        <v/>
      </c>
      <c r="I226" s="50" t="str" cm="1">
        <f t="array" ref="I226">IF(ROWS($C$12:D226)&lt;=$E$9,INDEX(monetisedvalue,_xlfn.AGGREGATE(15,3,(lookup=$E$8)/(lookup=$E$8)*ROW(lookup)-ROW(Library!$C$8),ROWS($C$12:D226)),MATCH(I$11,lookupnames,0)),"")</f>
        <v/>
      </c>
      <c r="J226" s="69" t="str" cm="1">
        <f t="array" ref="J226">IF(ROWS($C$12:E226)&lt;=$E$9,INDEX(monetisedvalue,_xlfn.AGGREGATE(15,3,(lookup=$E$8)/(lookup=$E$8)*ROW(lookup)-ROW(Library!$C$8),ROWS($C$12:E226)),MATCH(J$11,lookupnames,0)),"")</f>
        <v/>
      </c>
      <c r="K226" s="67" t="str" cm="1">
        <f t="array" ref="K226">IF(ROWS($C$12:F226)&lt;=$E$9,INDEX(monetisedvalue,_xlfn.AGGREGATE(15,3,(lookup=$E$8)/(lookup=$E$8)*ROW(lookup)-ROW(Library!$C$8),ROWS($C$12:F226)),MATCH(K$11,lookupnames,0)),"")</f>
        <v/>
      </c>
      <c r="L226" s="67" t="str" cm="1">
        <f t="array" ref="L226">IF(ROWS($C$12:G226)&lt;=$E$9,INDEX(monetisedvalue,_xlfn.AGGREGATE(15,3,(lookup=$E$8)/(lookup=$E$8)*ROW(lookup)-ROW(Library!$C$8),ROWS($C$12:G226)),MATCH(L$11,lookupnames,0)),"")</f>
        <v/>
      </c>
    </row>
    <row r="227" spans="1:12" ht="45.65" customHeight="1">
      <c r="A227" s="10"/>
      <c r="B227" s="10"/>
      <c r="C227" s="10"/>
      <c r="D227" s="224" t="str">
        <f t="shared" si="16"/>
        <v/>
      </c>
      <c r="E227" s="231" t="str">
        <f t="shared" si="17"/>
        <v/>
      </c>
      <c r="F227" s="49" t="str">
        <f t="shared" si="18"/>
        <v/>
      </c>
      <c r="G227" s="49" t="str">
        <f t="shared" si="19"/>
        <v/>
      </c>
      <c r="H227" s="50" t="str" cm="1">
        <f t="array" ref="H227">IF(ROWS($C$12:C227)&lt;=$E$9,INDEX(monetisedvalue,_xlfn.AGGREGATE(15,3,(lookup=$E$8)/(lookup=$E$8)*ROW(lookup)-ROW(Library!$C$8),ROWS($C$12:C227)),MATCH(H$11,lookupnames,0)),"")</f>
        <v/>
      </c>
      <c r="I227" s="50" t="str" cm="1">
        <f t="array" ref="I227">IF(ROWS($C$12:D227)&lt;=$E$9,INDEX(monetisedvalue,_xlfn.AGGREGATE(15,3,(lookup=$E$8)/(lookup=$E$8)*ROW(lookup)-ROW(Library!$C$8),ROWS($C$12:D227)),MATCH(I$11,lookupnames,0)),"")</f>
        <v/>
      </c>
      <c r="J227" s="69" t="str" cm="1">
        <f t="array" ref="J227">IF(ROWS($C$12:E227)&lt;=$E$9,INDEX(monetisedvalue,_xlfn.AGGREGATE(15,3,(lookup=$E$8)/(lookup=$E$8)*ROW(lookup)-ROW(Library!$C$8),ROWS($C$12:E227)),MATCH(J$11,lookupnames,0)),"")</f>
        <v/>
      </c>
      <c r="K227" s="67" t="str" cm="1">
        <f t="array" ref="K227">IF(ROWS($C$12:F227)&lt;=$E$9,INDEX(monetisedvalue,_xlfn.AGGREGATE(15,3,(lookup=$E$8)/(lookup=$E$8)*ROW(lookup)-ROW(Library!$C$8),ROWS($C$12:F227)),MATCH(K$11,lookupnames,0)),"")</f>
        <v/>
      </c>
      <c r="L227" s="67" t="str" cm="1">
        <f t="array" ref="L227">IF(ROWS($C$12:G227)&lt;=$E$9,INDEX(monetisedvalue,_xlfn.AGGREGATE(15,3,(lookup=$E$8)/(lookup=$E$8)*ROW(lookup)-ROW(Library!$C$8),ROWS($C$12:G227)),MATCH(L$11,lookupnames,0)),"")</f>
        <v/>
      </c>
    </row>
    <row r="228" spans="1:12" ht="45.65" customHeight="1">
      <c r="A228" s="10"/>
      <c r="B228" s="10"/>
      <c r="C228" s="10"/>
      <c r="D228" s="224" t="str">
        <f t="shared" si="16"/>
        <v/>
      </c>
      <c r="E228" s="231" t="str">
        <f t="shared" si="17"/>
        <v/>
      </c>
      <c r="F228" s="49" t="str">
        <f t="shared" si="18"/>
        <v/>
      </c>
      <c r="G228" s="49" t="str">
        <f t="shared" si="19"/>
        <v/>
      </c>
      <c r="H228" s="50" t="str" cm="1">
        <f t="array" ref="H228">IF(ROWS($C$12:C228)&lt;=$E$9,INDEX(monetisedvalue,_xlfn.AGGREGATE(15,3,(lookup=$E$8)/(lookup=$E$8)*ROW(lookup)-ROW(Library!$C$8),ROWS($C$12:C228)),MATCH(H$11,lookupnames,0)),"")</f>
        <v/>
      </c>
      <c r="I228" s="50" t="str" cm="1">
        <f t="array" ref="I228">IF(ROWS($C$12:D228)&lt;=$E$9,INDEX(monetisedvalue,_xlfn.AGGREGATE(15,3,(lookup=$E$8)/(lookup=$E$8)*ROW(lookup)-ROW(Library!$C$8),ROWS($C$12:D228)),MATCH(I$11,lookupnames,0)),"")</f>
        <v/>
      </c>
      <c r="J228" s="69" t="str" cm="1">
        <f t="array" ref="J228">IF(ROWS($C$12:E228)&lt;=$E$9,INDEX(monetisedvalue,_xlfn.AGGREGATE(15,3,(lookup=$E$8)/(lookup=$E$8)*ROW(lookup)-ROW(Library!$C$8),ROWS($C$12:E228)),MATCH(J$11,lookupnames,0)),"")</f>
        <v/>
      </c>
      <c r="K228" s="67" t="str" cm="1">
        <f t="array" ref="K228">IF(ROWS($C$12:F228)&lt;=$E$9,INDEX(monetisedvalue,_xlfn.AGGREGATE(15,3,(lookup=$E$8)/(lookup=$E$8)*ROW(lookup)-ROW(Library!$C$8),ROWS($C$12:F228)),MATCH(K$11,lookupnames,0)),"")</f>
        <v/>
      </c>
      <c r="L228" s="67" t="str" cm="1">
        <f t="array" ref="L228">IF(ROWS($C$12:G228)&lt;=$E$9,INDEX(monetisedvalue,_xlfn.AGGREGATE(15,3,(lookup=$E$8)/(lookup=$E$8)*ROW(lookup)-ROW(Library!$C$8),ROWS($C$12:G228)),MATCH(L$11,lookupnames,0)),"")</f>
        <v/>
      </c>
    </row>
    <row r="229" spans="1:12" ht="45.65" customHeight="1">
      <c r="A229" s="10"/>
      <c r="B229" s="10"/>
      <c r="C229" s="10"/>
      <c r="D229" s="224" t="str">
        <f t="shared" si="16"/>
        <v/>
      </c>
      <c r="E229" s="231" t="str">
        <f t="shared" si="17"/>
        <v/>
      </c>
      <c r="F229" s="49" t="str">
        <f t="shared" si="18"/>
        <v/>
      </c>
      <c r="G229" s="49" t="str">
        <f t="shared" si="19"/>
        <v/>
      </c>
      <c r="H229" s="50" t="str" cm="1">
        <f t="array" ref="H229">IF(ROWS($C$12:C229)&lt;=$E$9,INDEX(monetisedvalue,_xlfn.AGGREGATE(15,3,(lookup=$E$8)/(lookup=$E$8)*ROW(lookup)-ROW(Library!$C$8),ROWS($C$12:C229)),MATCH(H$11,lookupnames,0)),"")</f>
        <v/>
      </c>
      <c r="I229" s="50" t="str" cm="1">
        <f t="array" ref="I229">IF(ROWS($C$12:D229)&lt;=$E$9,INDEX(monetisedvalue,_xlfn.AGGREGATE(15,3,(lookup=$E$8)/(lookup=$E$8)*ROW(lookup)-ROW(Library!$C$8),ROWS($C$12:D229)),MATCH(I$11,lookupnames,0)),"")</f>
        <v/>
      </c>
      <c r="J229" s="69" t="str" cm="1">
        <f t="array" ref="J229">IF(ROWS($C$12:E229)&lt;=$E$9,INDEX(monetisedvalue,_xlfn.AGGREGATE(15,3,(lookup=$E$8)/(lookup=$E$8)*ROW(lookup)-ROW(Library!$C$8),ROWS($C$12:E229)),MATCH(J$11,lookupnames,0)),"")</f>
        <v/>
      </c>
      <c r="K229" s="67" t="str" cm="1">
        <f t="array" ref="K229">IF(ROWS($C$12:F229)&lt;=$E$9,INDEX(monetisedvalue,_xlfn.AGGREGATE(15,3,(lookup=$E$8)/(lookup=$E$8)*ROW(lookup)-ROW(Library!$C$8),ROWS($C$12:F229)),MATCH(K$11,lookupnames,0)),"")</f>
        <v/>
      </c>
      <c r="L229" s="67" t="str" cm="1">
        <f t="array" ref="L229">IF(ROWS($C$12:G229)&lt;=$E$9,INDEX(monetisedvalue,_xlfn.AGGREGATE(15,3,(lookup=$E$8)/(lookup=$E$8)*ROW(lookup)-ROW(Library!$C$8),ROWS($C$12:G229)),MATCH(L$11,lookupnames,0)),"")</f>
        <v/>
      </c>
    </row>
    <row r="230" spans="1:12" ht="45.65" customHeight="1">
      <c r="A230" s="10"/>
      <c r="B230" s="10"/>
      <c r="C230" s="10"/>
      <c r="D230" s="224" t="str">
        <f t="shared" si="16"/>
        <v/>
      </c>
      <c r="E230" s="231" t="str">
        <f t="shared" si="17"/>
        <v/>
      </c>
      <c r="F230" s="49" t="str">
        <f t="shared" si="18"/>
        <v/>
      </c>
      <c r="G230" s="49" t="str">
        <f t="shared" si="19"/>
        <v/>
      </c>
      <c r="H230" s="50" t="str" cm="1">
        <f t="array" ref="H230">IF(ROWS($C$12:C230)&lt;=$E$9,INDEX(monetisedvalue,_xlfn.AGGREGATE(15,3,(lookup=$E$8)/(lookup=$E$8)*ROW(lookup)-ROW(Library!$C$8),ROWS($C$12:C230)),MATCH(H$11,lookupnames,0)),"")</f>
        <v/>
      </c>
      <c r="I230" s="50" t="str" cm="1">
        <f t="array" ref="I230">IF(ROWS($C$12:D230)&lt;=$E$9,INDEX(monetisedvalue,_xlfn.AGGREGATE(15,3,(lookup=$E$8)/(lookup=$E$8)*ROW(lookup)-ROW(Library!$C$8),ROWS($C$12:D230)),MATCH(I$11,lookupnames,0)),"")</f>
        <v/>
      </c>
      <c r="J230" s="69" t="str" cm="1">
        <f t="array" ref="J230">IF(ROWS($C$12:E230)&lt;=$E$9,INDEX(monetisedvalue,_xlfn.AGGREGATE(15,3,(lookup=$E$8)/(lookup=$E$8)*ROW(lookup)-ROW(Library!$C$8),ROWS($C$12:E230)),MATCH(J$11,lookupnames,0)),"")</f>
        <v/>
      </c>
      <c r="K230" s="67" t="str" cm="1">
        <f t="array" ref="K230">IF(ROWS($C$12:F230)&lt;=$E$9,INDEX(monetisedvalue,_xlfn.AGGREGATE(15,3,(lookup=$E$8)/(lookup=$E$8)*ROW(lookup)-ROW(Library!$C$8),ROWS($C$12:F230)),MATCH(K$11,lookupnames,0)),"")</f>
        <v/>
      </c>
      <c r="L230" s="67" t="str" cm="1">
        <f t="array" ref="L230">IF(ROWS($C$12:G230)&lt;=$E$9,INDEX(monetisedvalue,_xlfn.AGGREGATE(15,3,(lookup=$E$8)/(lookup=$E$8)*ROW(lookup)-ROW(Library!$C$8),ROWS($C$12:G230)),MATCH(L$11,lookupnames,0)),"")</f>
        <v/>
      </c>
    </row>
    <row r="231" spans="1:12" ht="45.65" customHeight="1">
      <c r="A231" s="10"/>
      <c r="B231" s="10"/>
      <c r="C231" s="10"/>
      <c r="D231" s="224" t="str">
        <f t="shared" si="16"/>
        <v/>
      </c>
      <c r="E231" s="231" t="str">
        <f t="shared" si="17"/>
        <v/>
      </c>
      <c r="F231" s="49" t="str">
        <f t="shared" si="18"/>
        <v/>
      </c>
      <c r="G231" s="49" t="str">
        <f t="shared" si="19"/>
        <v/>
      </c>
      <c r="H231" s="50" t="str" cm="1">
        <f t="array" ref="H231">IF(ROWS($C$12:C231)&lt;=$E$9,INDEX(monetisedvalue,_xlfn.AGGREGATE(15,3,(lookup=$E$8)/(lookup=$E$8)*ROW(lookup)-ROW(Library!$C$8),ROWS($C$12:C231)),MATCH(H$11,lookupnames,0)),"")</f>
        <v/>
      </c>
      <c r="I231" s="50" t="str" cm="1">
        <f t="array" ref="I231">IF(ROWS($C$12:D231)&lt;=$E$9,INDEX(monetisedvalue,_xlfn.AGGREGATE(15,3,(lookup=$E$8)/(lookup=$E$8)*ROW(lookup)-ROW(Library!$C$8),ROWS($C$12:D231)),MATCH(I$11,lookupnames,0)),"")</f>
        <v/>
      </c>
      <c r="J231" s="69" t="str" cm="1">
        <f t="array" ref="J231">IF(ROWS($C$12:E231)&lt;=$E$9,INDEX(monetisedvalue,_xlfn.AGGREGATE(15,3,(lookup=$E$8)/(lookup=$E$8)*ROW(lookup)-ROW(Library!$C$8),ROWS($C$12:E231)),MATCH(J$11,lookupnames,0)),"")</f>
        <v/>
      </c>
      <c r="K231" s="67" t="str" cm="1">
        <f t="array" ref="K231">IF(ROWS($C$12:F231)&lt;=$E$9,INDEX(monetisedvalue,_xlfn.AGGREGATE(15,3,(lookup=$E$8)/(lookup=$E$8)*ROW(lookup)-ROW(Library!$C$8),ROWS($C$12:F231)),MATCH(K$11,lookupnames,0)),"")</f>
        <v/>
      </c>
      <c r="L231" s="67" t="str" cm="1">
        <f t="array" ref="L231">IF(ROWS($C$12:G231)&lt;=$E$9,INDEX(monetisedvalue,_xlfn.AGGREGATE(15,3,(lookup=$E$8)/(lookup=$E$8)*ROW(lookup)-ROW(Library!$C$8),ROWS($C$12:G231)),MATCH(L$11,lookupnames,0)),"")</f>
        <v/>
      </c>
    </row>
    <row r="232" spans="1:12" ht="45.65" customHeight="1">
      <c r="A232" s="10"/>
      <c r="B232" s="10"/>
      <c r="C232" s="10"/>
      <c r="D232" s="224" t="str">
        <f t="shared" si="16"/>
        <v/>
      </c>
      <c r="E232" s="231" t="str">
        <f t="shared" si="17"/>
        <v/>
      </c>
      <c r="F232" s="49" t="str">
        <f t="shared" si="18"/>
        <v/>
      </c>
      <c r="G232" s="49" t="str">
        <f t="shared" si="19"/>
        <v/>
      </c>
      <c r="H232" s="50" t="str" cm="1">
        <f t="array" ref="H232">IF(ROWS($C$12:C232)&lt;=$E$9,INDEX(monetisedvalue,_xlfn.AGGREGATE(15,3,(lookup=$E$8)/(lookup=$E$8)*ROW(lookup)-ROW(Library!$C$8),ROWS($C$12:C232)),MATCH(H$11,lookupnames,0)),"")</f>
        <v/>
      </c>
      <c r="I232" s="50" t="str" cm="1">
        <f t="array" ref="I232">IF(ROWS($C$12:D232)&lt;=$E$9,INDEX(monetisedvalue,_xlfn.AGGREGATE(15,3,(lookup=$E$8)/(lookup=$E$8)*ROW(lookup)-ROW(Library!$C$8),ROWS($C$12:D232)),MATCH(I$11,lookupnames,0)),"")</f>
        <v/>
      </c>
      <c r="J232" s="69" t="str" cm="1">
        <f t="array" ref="J232">IF(ROWS($C$12:E232)&lt;=$E$9,INDEX(monetisedvalue,_xlfn.AGGREGATE(15,3,(lookup=$E$8)/(lookup=$E$8)*ROW(lookup)-ROW(Library!$C$8),ROWS($C$12:E232)),MATCH(J$11,lookupnames,0)),"")</f>
        <v/>
      </c>
      <c r="K232" s="67" t="str" cm="1">
        <f t="array" ref="K232">IF(ROWS($C$12:F232)&lt;=$E$9,INDEX(monetisedvalue,_xlfn.AGGREGATE(15,3,(lookup=$E$8)/(lookup=$E$8)*ROW(lookup)-ROW(Library!$C$8),ROWS($C$12:F232)),MATCH(K$11,lookupnames,0)),"")</f>
        <v/>
      </c>
      <c r="L232" s="67" t="str" cm="1">
        <f t="array" ref="L232">IF(ROWS($C$12:G232)&lt;=$E$9,INDEX(monetisedvalue,_xlfn.AGGREGATE(15,3,(lookup=$E$8)/(lookup=$E$8)*ROW(lookup)-ROW(Library!$C$8),ROWS($C$12:G232)),MATCH(L$11,lookupnames,0)),"")</f>
        <v/>
      </c>
    </row>
    <row r="233" spans="1:12" ht="45.65" customHeight="1">
      <c r="A233" s="10"/>
      <c r="B233" s="10"/>
      <c r="C233" s="10"/>
      <c r="D233" s="224" t="str">
        <f t="shared" si="16"/>
        <v/>
      </c>
      <c r="E233" s="231" t="str">
        <f t="shared" si="17"/>
        <v/>
      </c>
      <c r="F233" s="49" t="str">
        <f t="shared" si="18"/>
        <v/>
      </c>
      <c r="G233" s="49" t="str">
        <f t="shared" si="19"/>
        <v/>
      </c>
      <c r="H233" s="50" t="str" cm="1">
        <f t="array" ref="H233">IF(ROWS($C$12:C233)&lt;=$E$9,INDEX(monetisedvalue,_xlfn.AGGREGATE(15,3,(lookup=$E$8)/(lookup=$E$8)*ROW(lookup)-ROW(Library!$C$8),ROWS($C$12:C233)),MATCH(H$11,lookupnames,0)),"")</f>
        <v/>
      </c>
      <c r="I233" s="50" t="str" cm="1">
        <f t="array" ref="I233">IF(ROWS($C$12:D233)&lt;=$E$9,INDEX(monetisedvalue,_xlfn.AGGREGATE(15,3,(lookup=$E$8)/(lookup=$E$8)*ROW(lookup)-ROW(Library!$C$8),ROWS($C$12:D233)),MATCH(I$11,lookupnames,0)),"")</f>
        <v/>
      </c>
      <c r="J233" s="69" t="str" cm="1">
        <f t="array" ref="J233">IF(ROWS($C$12:E233)&lt;=$E$9,INDEX(monetisedvalue,_xlfn.AGGREGATE(15,3,(lookup=$E$8)/(lookup=$E$8)*ROW(lookup)-ROW(Library!$C$8),ROWS($C$12:E233)),MATCH(J$11,lookupnames,0)),"")</f>
        <v/>
      </c>
      <c r="K233" s="67" t="str" cm="1">
        <f t="array" ref="K233">IF(ROWS($C$12:F233)&lt;=$E$9,INDEX(monetisedvalue,_xlfn.AGGREGATE(15,3,(lookup=$E$8)/(lookup=$E$8)*ROW(lookup)-ROW(Library!$C$8),ROWS($C$12:F233)),MATCH(K$11,lookupnames,0)),"")</f>
        <v/>
      </c>
      <c r="L233" s="67" t="str" cm="1">
        <f t="array" ref="L233">IF(ROWS($C$12:G233)&lt;=$E$9,INDEX(monetisedvalue,_xlfn.AGGREGATE(15,3,(lookup=$E$8)/(lookup=$E$8)*ROW(lookup)-ROW(Library!$C$8),ROWS($C$12:G233)),MATCH(L$11,lookupnames,0)),"")</f>
        <v/>
      </c>
    </row>
    <row r="234" spans="1:12" ht="45.65" customHeight="1">
      <c r="A234" s="10"/>
      <c r="B234" s="10"/>
      <c r="C234" s="10"/>
      <c r="D234" s="224" t="str">
        <f t="shared" si="16"/>
        <v/>
      </c>
      <c r="E234" s="231" t="str">
        <f t="shared" si="17"/>
        <v/>
      </c>
      <c r="F234" s="49" t="str">
        <f t="shared" si="18"/>
        <v/>
      </c>
      <c r="G234" s="49" t="str">
        <f t="shared" si="19"/>
        <v/>
      </c>
      <c r="H234" s="50" t="str" cm="1">
        <f t="array" ref="H234">IF(ROWS($C$12:C234)&lt;=$E$9,INDEX(monetisedvalue,_xlfn.AGGREGATE(15,3,(lookup=$E$8)/(lookup=$E$8)*ROW(lookup)-ROW(Library!$C$8),ROWS($C$12:C234)),MATCH(H$11,lookupnames,0)),"")</f>
        <v/>
      </c>
      <c r="I234" s="50" t="str" cm="1">
        <f t="array" ref="I234">IF(ROWS($C$12:D234)&lt;=$E$9,INDEX(monetisedvalue,_xlfn.AGGREGATE(15,3,(lookup=$E$8)/(lookup=$E$8)*ROW(lookup)-ROW(Library!$C$8),ROWS($C$12:D234)),MATCH(I$11,lookupnames,0)),"")</f>
        <v/>
      </c>
      <c r="J234" s="69" t="str" cm="1">
        <f t="array" ref="J234">IF(ROWS($C$12:E234)&lt;=$E$9,INDEX(monetisedvalue,_xlfn.AGGREGATE(15,3,(lookup=$E$8)/(lookup=$E$8)*ROW(lookup)-ROW(Library!$C$8),ROWS($C$12:E234)),MATCH(J$11,lookupnames,0)),"")</f>
        <v/>
      </c>
      <c r="K234" s="67" t="str" cm="1">
        <f t="array" ref="K234">IF(ROWS($C$12:F234)&lt;=$E$9,INDEX(monetisedvalue,_xlfn.AGGREGATE(15,3,(lookup=$E$8)/(lookup=$E$8)*ROW(lookup)-ROW(Library!$C$8),ROWS($C$12:F234)),MATCH(K$11,lookupnames,0)),"")</f>
        <v/>
      </c>
      <c r="L234" s="67" t="str" cm="1">
        <f t="array" ref="L234">IF(ROWS($C$12:G234)&lt;=$E$9,INDEX(monetisedvalue,_xlfn.AGGREGATE(15,3,(lookup=$E$8)/(lookup=$E$8)*ROW(lookup)-ROW(Library!$C$8),ROWS($C$12:G234)),MATCH(L$11,lookupnames,0)),"")</f>
        <v/>
      </c>
    </row>
    <row r="235" spans="1:12" ht="45.65" customHeight="1">
      <c r="A235" s="10"/>
      <c r="B235" s="10"/>
      <c r="C235" s="10"/>
      <c r="D235" s="224" t="str">
        <f t="shared" si="16"/>
        <v/>
      </c>
      <c r="E235" s="231" t="str">
        <f t="shared" si="17"/>
        <v/>
      </c>
      <c r="F235" s="49" t="str">
        <f t="shared" si="18"/>
        <v/>
      </c>
      <c r="G235" s="49" t="str">
        <f t="shared" si="19"/>
        <v/>
      </c>
      <c r="H235" s="50" t="str" cm="1">
        <f t="array" ref="H235">IF(ROWS($C$12:C235)&lt;=$E$9,INDEX(monetisedvalue,_xlfn.AGGREGATE(15,3,(lookup=$E$8)/(lookup=$E$8)*ROW(lookup)-ROW(Library!$C$8),ROWS($C$12:C235)),MATCH(H$11,lookupnames,0)),"")</f>
        <v/>
      </c>
      <c r="I235" s="50" t="str" cm="1">
        <f t="array" ref="I235">IF(ROWS($C$12:D235)&lt;=$E$9,INDEX(monetisedvalue,_xlfn.AGGREGATE(15,3,(lookup=$E$8)/(lookup=$E$8)*ROW(lookup)-ROW(Library!$C$8),ROWS($C$12:D235)),MATCH(I$11,lookupnames,0)),"")</f>
        <v/>
      </c>
      <c r="J235" s="69" t="str" cm="1">
        <f t="array" ref="J235">IF(ROWS($C$12:E235)&lt;=$E$9,INDEX(monetisedvalue,_xlfn.AGGREGATE(15,3,(lookup=$E$8)/(lookup=$E$8)*ROW(lookup)-ROW(Library!$C$8),ROWS($C$12:E235)),MATCH(J$11,lookupnames,0)),"")</f>
        <v/>
      </c>
      <c r="K235" s="67" t="str" cm="1">
        <f t="array" ref="K235">IF(ROWS($C$12:F235)&lt;=$E$9,INDEX(monetisedvalue,_xlfn.AGGREGATE(15,3,(lookup=$E$8)/(lookup=$E$8)*ROW(lookup)-ROW(Library!$C$8),ROWS($C$12:F235)),MATCH(K$11,lookupnames,0)),"")</f>
        <v/>
      </c>
      <c r="L235" s="67" t="str" cm="1">
        <f t="array" ref="L235">IF(ROWS($C$12:G235)&lt;=$E$9,INDEX(monetisedvalue,_xlfn.AGGREGATE(15,3,(lookup=$E$8)/(lookup=$E$8)*ROW(lookup)-ROW(Library!$C$8),ROWS($C$12:G235)),MATCH(L$11,lookupnames,0)),"")</f>
        <v/>
      </c>
    </row>
    <row r="236" spans="1:12" ht="45.65" customHeight="1">
      <c r="A236" s="10"/>
      <c r="B236" s="10"/>
      <c r="C236" s="10"/>
      <c r="D236" s="224" t="str">
        <f t="shared" si="16"/>
        <v/>
      </c>
      <c r="E236" s="231" t="str">
        <f t="shared" si="17"/>
        <v/>
      </c>
      <c r="F236" s="49" t="str">
        <f t="shared" si="18"/>
        <v/>
      </c>
      <c r="G236" s="49" t="str">
        <f t="shared" si="19"/>
        <v/>
      </c>
      <c r="H236" s="50" t="str" cm="1">
        <f t="array" ref="H236">IF(ROWS($C$12:C236)&lt;=$E$9,INDEX(monetisedvalue,_xlfn.AGGREGATE(15,3,(lookup=$E$8)/(lookup=$E$8)*ROW(lookup)-ROW(Library!$C$8),ROWS($C$12:C236)),MATCH(H$11,lookupnames,0)),"")</f>
        <v/>
      </c>
      <c r="I236" s="50" t="str" cm="1">
        <f t="array" ref="I236">IF(ROWS($C$12:D236)&lt;=$E$9,INDEX(monetisedvalue,_xlfn.AGGREGATE(15,3,(lookup=$E$8)/(lookup=$E$8)*ROW(lookup)-ROW(Library!$C$8),ROWS($C$12:D236)),MATCH(I$11,lookupnames,0)),"")</f>
        <v/>
      </c>
      <c r="J236" s="69" t="str" cm="1">
        <f t="array" ref="J236">IF(ROWS($C$12:E236)&lt;=$E$9,INDEX(monetisedvalue,_xlfn.AGGREGATE(15,3,(lookup=$E$8)/(lookup=$E$8)*ROW(lookup)-ROW(Library!$C$8),ROWS($C$12:E236)),MATCH(J$11,lookupnames,0)),"")</f>
        <v/>
      </c>
      <c r="K236" s="67" t="str" cm="1">
        <f t="array" ref="K236">IF(ROWS($C$12:F236)&lt;=$E$9,INDEX(monetisedvalue,_xlfn.AGGREGATE(15,3,(lookup=$E$8)/(lookup=$E$8)*ROW(lookup)-ROW(Library!$C$8),ROWS($C$12:F236)),MATCH(K$11,lookupnames,0)),"")</f>
        <v/>
      </c>
      <c r="L236" s="67" t="str" cm="1">
        <f t="array" ref="L236">IF(ROWS($C$12:G236)&lt;=$E$9,INDEX(monetisedvalue,_xlfn.AGGREGATE(15,3,(lookup=$E$8)/(lookup=$E$8)*ROW(lookup)-ROW(Library!$C$8),ROWS($C$12:G236)),MATCH(L$11,lookupnames,0)),"")</f>
        <v/>
      </c>
    </row>
    <row r="237" spans="1:12" ht="45.65" customHeight="1">
      <c r="A237" s="10"/>
      <c r="B237" s="10"/>
      <c r="C237" s="10"/>
      <c r="D237" s="224" t="str">
        <f t="shared" si="16"/>
        <v/>
      </c>
      <c r="E237" s="231" t="str">
        <f t="shared" si="17"/>
        <v/>
      </c>
      <c r="F237" s="49" t="str">
        <f t="shared" si="18"/>
        <v/>
      </c>
      <c r="G237" s="49" t="str">
        <f t="shared" si="19"/>
        <v/>
      </c>
      <c r="H237" s="50" t="str" cm="1">
        <f t="array" ref="H237">IF(ROWS($C$12:C237)&lt;=$E$9,INDEX(monetisedvalue,_xlfn.AGGREGATE(15,3,(lookup=$E$8)/(lookup=$E$8)*ROW(lookup)-ROW(Library!$C$8),ROWS($C$12:C237)),MATCH(H$11,lookupnames,0)),"")</f>
        <v/>
      </c>
      <c r="I237" s="50" t="str" cm="1">
        <f t="array" ref="I237">IF(ROWS($C$12:D237)&lt;=$E$9,INDEX(monetisedvalue,_xlfn.AGGREGATE(15,3,(lookup=$E$8)/(lookup=$E$8)*ROW(lookup)-ROW(Library!$C$8),ROWS($C$12:D237)),MATCH(I$11,lookupnames,0)),"")</f>
        <v/>
      </c>
      <c r="J237" s="69" t="str" cm="1">
        <f t="array" ref="J237">IF(ROWS($C$12:E237)&lt;=$E$9,INDEX(monetisedvalue,_xlfn.AGGREGATE(15,3,(lookup=$E$8)/(lookup=$E$8)*ROW(lookup)-ROW(Library!$C$8),ROWS($C$12:E237)),MATCH(J$11,lookupnames,0)),"")</f>
        <v/>
      </c>
      <c r="K237" s="67" t="str" cm="1">
        <f t="array" ref="K237">IF(ROWS($C$12:F237)&lt;=$E$9,INDEX(monetisedvalue,_xlfn.AGGREGATE(15,3,(lookup=$E$8)/(lookup=$E$8)*ROW(lookup)-ROW(Library!$C$8),ROWS($C$12:F237)),MATCH(K$11,lookupnames,0)),"")</f>
        <v/>
      </c>
      <c r="L237" s="67" t="str" cm="1">
        <f t="array" ref="L237">IF(ROWS($C$12:G237)&lt;=$E$9,INDEX(monetisedvalue,_xlfn.AGGREGATE(15,3,(lookup=$E$8)/(lookup=$E$8)*ROW(lookup)-ROW(Library!$C$8),ROWS($C$12:G237)),MATCH(L$11,lookupnames,0)),"")</f>
        <v/>
      </c>
    </row>
    <row r="238" spans="1:12" ht="45.65" customHeight="1">
      <c r="A238" s="10"/>
      <c r="B238" s="10"/>
      <c r="C238" s="10"/>
      <c r="D238" s="224" t="str">
        <f t="shared" si="16"/>
        <v/>
      </c>
      <c r="E238" s="231" t="str">
        <f t="shared" si="17"/>
        <v/>
      </c>
      <c r="F238" s="49" t="str">
        <f t="shared" si="18"/>
        <v/>
      </c>
      <c r="G238" s="49" t="str">
        <f t="shared" si="19"/>
        <v/>
      </c>
      <c r="H238" s="50" t="str" cm="1">
        <f t="array" ref="H238">IF(ROWS($C$12:C238)&lt;=$E$9,INDEX(monetisedvalue,_xlfn.AGGREGATE(15,3,(lookup=$E$8)/(lookup=$E$8)*ROW(lookup)-ROW(Library!$C$8),ROWS($C$12:C238)),MATCH(H$11,lookupnames,0)),"")</f>
        <v/>
      </c>
      <c r="I238" s="50" t="str" cm="1">
        <f t="array" ref="I238">IF(ROWS($C$12:D238)&lt;=$E$9,INDEX(monetisedvalue,_xlfn.AGGREGATE(15,3,(lookup=$E$8)/(lookup=$E$8)*ROW(lookup)-ROW(Library!$C$8),ROWS($C$12:D238)),MATCH(I$11,lookupnames,0)),"")</f>
        <v/>
      </c>
      <c r="J238" s="69" t="str" cm="1">
        <f t="array" ref="J238">IF(ROWS($C$12:E238)&lt;=$E$9,INDEX(monetisedvalue,_xlfn.AGGREGATE(15,3,(lookup=$E$8)/(lookup=$E$8)*ROW(lookup)-ROW(Library!$C$8),ROWS($C$12:E238)),MATCH(J$11,lookupnames,0)),"")</f>
        <v/>
      </c>
      <c r="K238" s="67" t="str" cm="1">
        <f t="array" ref="K238">IF(ROWS($C$12:F238)&lt;=$E$9,INDEX(monetisedvalue,_xlfn.AGGREGATE(15,3,(lookup=$E$8)/(lookup=$E$8)*ROW(lookup)-ROW(Library!$C$8),ROWS($C$12:F238)),MATCH(K$11,lookupnames,0)),"")</f>
        <v/>
      </c>
      <c r="L238" s="67" t="str" cm="1">
        <f t="array" ref="L238">IF(ROWS($C$12:G238)&lt;=$E$9,INDEX(monetisedvalue,_xlfn.AGGREGATE(15,3,(lookup=$E$8)/(lookup=$E$8)*ROW(lookup)-ROW(Library!$C$8),ROWS($C$12:G238)),MATCH(L$11,lookupnames,0)),"")</f>
        <v/>
      </c>
    </row>
    <row r="239" spans="1:12" s="55" customFormat="1" ht="45.65" customHeight="1">
      <c r="A239" s="54"/>
      <c r="B239" s="54"/>
      <c r="C239" s="54"/>
      <c r="D239" s="224" t="str">
        <f t="shared" si="16"/>
        <v/>
      </c>
      <c r="E239" s="231" t="str">
        <f t="shared" si="17"/>
        <v/>
      </c>
      <c r="F239" s="49" t="str">
        <f t="shared" si="18"/>
        <v/>
      </c>
      <c r="G239" s="49" t="str">
        <f t="shared" si="19"/>
        <v/>
      </c>
      <c r="H239" s="50" t="str" cm="1">
        <f t="array" ref="H239">IF(ROWS($C$12:C239)&lt;=$E$9,INDEX(monetisedvalue,_xlfn.AGGREGATE(15,3,(lookup=$E$8)/(lookup=$E$8)*ROW(lookup)-ROW(Library!$C$8),ROWS($C$12:C239)),MATCH(H$11,lookupnames,0)),"")</f>
        <v/>
      </c>
      <c r="I239" s="50" t="str" cm="1">
        <f t="array" ref="I239">IF(ROWS($C$12:D239)&lt;=$E$9,INDEX(monetisedvalue,_xlfn.AGGREGATE(15,3,(lookup=$E$8)/(lookup=$E$8)*ROW(lookup)-ROW(Library!$C$8),ROWS($C$12:D239)),MATCH(I$11,lookupnames,0)),"")</f>
        <v/>
      </c>
      <c r="J239" s="69" t="str" cm="1">
        <f t="array" ref="J239">IF(ROWS($C$12:E239)&lt;=$E$9,INDEX(monetisedvalue,_xlfn.AGGREGATE(15,3,(lookup=$E$8)/(lookup=$E$8)*ROW(lookup)-ROW(Library!$C$8),ROWS($C$12:E239)),MATCH(J$11,lookupnames,0)),"")</f>
        <v/>
      </c>
      <c r="K239" s="67" t="str" cm="1">
        <f t="array" ref="K239">IF(ROWS($C$12:F239)&lt;=$E$9,INDEX(monetisedvalue,_xlfn.AGGREGATE(15,3,(lookup=$E$8)/(lookup=$E$8)*ROW(lookup)-ROW(Library!$C$8),ROWS($C$12:F239)),MATCH(K$11,lookupnames,0)),"")</f>
        <v/>
      </c>
      <c r="L239" s="67" t="str" cm="1">
        <f t="array" ref="L239">IF(ROWS($C$12:G239)&lt;=$E$9,INDEX(monetisedvalue,_xlfn.AGGREGATE(15,3,(lookup=$E$8)/(lookup=$E$8)*ROW(lookup)-ROW(Library!$C$8),ROWS($C$12:G239)),MATCH(L$11,lookupnames,0)),"")</f>
        <v/>
      </c>
    </row>
    <row r="240" spans="1:12" s="55" customFormat="1" ht="45.65" customHeight="1">
      <c r="A240" s="54"/>
      <c r="B240" s="54"/>
      <c r="C240" s="54"/>
      <c r="D240" s="224" t="str">
        <f t="shared" si="16"/>
        <v/>
      </c>
      <c r="E240" s="231" t="str">
        <f t="shared" si="17"/>
        <v/>
      </c>
      <c r="F240" s="49" t="str">
        <f t="shared" si="18"/>
        <v/>
      </c>
      <c r="G240" s="49" t="str">
        <f t="shared" si="19"/>
        <v/>
      </c>
      <c r="H240" s="50" t="str" cm="1">
        <f t="array" ref="H240">IF(ROWS($C$12:C240)&lt;=$E$9,INDEX(monetisedvalue,_xlfn.AGGREGATE(15,3,(lookup=$E$8)/(lookup=$E$8)*ROW(lookup)-ROW(Library!$C$8),ROWS($C$12:C240)),MATCH(H$11,lookupnames,0)),"")</f>
        <v/>
      </c>
      <c r="I240" s="50" t="str" cm="1">
        <f t="array" ref="I240">IF(ROWS($C$12:D240)&lt;=$E$9,INDEX(monetisedvalue,_xlfn.AGGREGATE(15,3,(lookup=$E$8)/(lookup=$E$8)*ROW(lookup)-ROW(Library!$C$8),ROWS($C$12:D240)),MATCH(I$11,lookupnames,0)),"")</f>
        <v/>
      </c>
      <c r="J240" s="69" t="str" cm="1">
        <f t="array" ref="J240">IF(ROWS($C$12:E240)&lt;=$E$9,INDEX(monetisedvalue,_xlfn.AGGREGATE(15,3,(lookup=$E$8)/(lookup=$E$8)*ROW(lookup)-ROW(Library!$C$8),ROWS($C$12:E240)),MATCH(J$11,lookupnames,0)),"")</f>
        <v/>
      </c>
      <c r="K240" s="67" t="str" cm="1">
        <f t="array" ref="K240">IF(ROWS($C$12:F240)&lt;=$E$9,INDEX(monetisedvalue,_xlfn.AGGREGATE(15,3,(lookup=$E$8)/(lookup=$E$8)*ROW(lookup)-ROW(Library!$C$8),ROWS($C$12:F240)),MATCH(K$11,lookupnames,0)),"")</f>
        <v/>
      </c>
      <c r="L240" s="67" t="str" cm="1">
        <f t="array" ref="L240">IF(ROWS($C$12:G240)&lt;=$E$9,INDEX(monetisedvalue,_xlfn.AGGREGATE(15,3,(lookup=$E$8)/(lookup=$E$8)*ROW(lookup)-ROW(Library!$C$8),ROWS($C$12:G240)),MATCH(L$11,lookupnames,0)),"")</f>
        <v/>
      </c>
    </row>
    <row r="241" spans="1:12" s="55" customFormat="1" ht="45.65" customHeight="1">
      <c r="A241" s="54"/>
      <c r="B241" s="54"/>
      <c r="C241" s="54"/>
      <c r="D241" s="224" t="str">
        <f t="shared" si="16"/>
        <v/>
      </c>
      <c r="E241" s="231" t="str">
        <f t="shared" si="17"/>
        <v/>
      </c>
      <c r="F241" s="49" t="str">
        <f t="shared" si="18"/>
        <v/>
      </c>
      <c r="G241" s="49" t="str">
        <f t="shared" si="19"/>
        <v/>
      </c>
      <c r="H241" s="50" t="str" cm="1">
        <f t="array" ref="H241">IF(ROWS($C$12:C241)&lt;=$E$9,INDEX(monetisedvalue,_xlfn.AGGREGATE(15,3,(lookup=$E$8)/(lookup=$E$8)*ROW(lookup)-ROW(Library!$C$8),ROWS($C$12:C241)),MATCH(H$11,lookupnames,0)),"")</f>
        <v/>
      </c>
      <c r="I241" s="50" t="str" cm="1">
        <f t="array" ref="I241">IF(ROWS($C$12:D241)&lt;=$E$9,INDEX(monetisedvalue,_xlfn.AGGREGATE(15,3,(lookup=$E$8)/(lookup=$E$8)*ROW(lookup)-ROW(Library!$C$8),ROWS($C$12:D241)),MATCH(I$11,lookupnames,0)),"")</f>
        <v/>
      </c>
      <c r="J241" s="69" t="str" cm="1">
        <f t="array" ref="J241">IF(ROWS($C$12:E241)&lt;=$E$9,INDEX(monetisedvalue,_xlfn.AGGREGATE(15,3,(lookup=$E$8)/(lookup=$E$8)*ROW(lookup)-ROW(Library!$C$8),ROWS($C$12:E241)),MATCH(J$11,lookupnames,0)),"")</f>
        <v/>
      </c>
      <c r="K241" s="67" t="str" cm="1">
        <f t="array" ref="K241">IF(ROWS($C$12:F241)&lt;=$E$9,INDEX(monetisedvalue,_xlfn.AGGREGATE(15,3,(lookup=$E$8)/(lookup=$E$8)*ROW(lookup)-ROW(Library!$C$8),ROWS($C$12:F241)),MATCH(K$11,lookupnames,0)),"")</f>
        <v/>
      </c>
      <c r="L241" s="67" t="str" cm="1">
        <f t="array" ref="L241">IF(ROWS($C$12:G241)&lt;=$E$9,INDEX(monetisedvalue,_xlfn.AGGREGATE(15,3,(lookup=$E$8)/(lookup=$E$8)*ROW(lookup)-ROW(Library!$C$8),ROWS($C$12:G241)),MATCH(L$11,lookupnames,0)),"")</f>
        <v/>
      </c>
    </row>
    <row r="242" spans="1:12" s="55" customFormat="1" ht="45.65" customHeight="1">
      <c r="D242" s="224" t="str">
        <f t="shared" si="16"/>
        <v/>
      </c>
      <c r="E242" s="231" t="str">
        <f t="shared" si="17"/>
        <v/>
      </c>
      <c r="F242" s="49" t="str">
        <f t="shared" si="18"/>
        <v/>
      </c>
      <c r="G242" s="49" t="str">
        <f t="shared" si="19"/>
        <v/>
      </c>
      <c r="H242" s="50" t="str" cm="1">
        <f t="array" ref="H242">IF(ROWS($C$12:C242)&lt;=$E$9,INDEX(monetisedvalue,_xlfn.AGGREGATE(15,3,(lookup=$E$8)/(lookup=$E$8)*ROW(lookup)-ROW(Library!$C$8),ROWS($C$12:C242)),MATCH(H$11,lookupnames,0)),"")</f>
        <v/>
      </c>
      <c r="I242" s="50" t="str" cm="1">
        <f t="array" ref="I242">IF(ROWS($C$12:D242)&lt;=$E$9,INDEX(monetisedvalue,_xlfn.AGGREGATE(15,3,(lookup=$E$8)/(lookup=$E$8)*ROW(lookup)-ROW(Library!$C$8),ROWS($C$12:D242)),MATCH(I$11,lookupnames,0)),"")</f>
        <v/>
      </c>
      <c r="J242" s="69" t="str" cm="1">
        <f t="array" ref="J242">IF(ROWS($C$12:E242)&lt;=$E$9,INDEX(monetisedvalue,_xlfn.AGGREGATE(15,3,(lookup=$E$8)/(lookup=$E$8)*ROW(lookup)-ROW(Library!$C$8),ROWS($C$12:E242)),MATCH(J$11,lookupnames,0)),"")</f>
        <v/>
      </c>
      <c r="K242" s="67" t="str" cm="1">
        <f t="array" ref="K242">IF(ROWS($C$12:F242)&lt;=$E$9,INDEX(monetisedvalue,_xlfn.AGGREGATE(15,3,(lookup=$E$8)/(lookup=$E$8)*ROW(lookup)-ROW(Library!$C$8),ROWS($C$12:F242)),MATCH(K$11,lookupnames,0)),"")</f>
        <v/>
      </c>
      <c r="L242" s="67" t="str" cm="1">
        <f t="array" ref="L242">IF(ROWS($C$12:G242)&lt;=$E$9,INDEX(monetisedvalue,_xlfn.AGGREGATE(15,3,(lookup=$E$8)/(lookup=$E$8)*ROW(lookup)-ROW(Library!$C$8),ROWS($C$12:G242)),MATCH(L$11,lookupnames,0)),"")</f>
        <v/>
      </c>
    </row>
    <row r="243" spans="1:12" s="53" customFormat="1" ht="45.65" customHeight="1">
      <c r="A243" s="52"/>
      <c r="B243" s="52"/>
      <c r="C243" s="52"/>
      <c r="D243" s="224" t="str">
        <f t="shared" si="16"/>
        <v/>
      </c>
      <c r="E243" s="231" t="str">
        <f t="shared" si="17"/>
        <v/>
      </c>
      <c r="F243" s="49" t="str">
        <f t="shared" si="18"/>
        <v/>
      </c>
      <c r="G243" s="49" t="str">
        <f t="shared" si="19"/>
        <v/>
      </c>
      <c r="H243" s="50" t="str" cm="1">
        <f t="array" ref="H243">IF(ROWS($C$12:C243)&lt;=$E$9,INDEX(monetisedvalue,_xlfn.AGGREGATE(15,3,(lookup=$E$8)/(lookup=$E$8)*ROW(lookup)-ROW(Library!$C$8),ROWS($C$12:C243)),MATCH(H$11,lookupnames,0)),"")</f>
        <v/>
      </c>
      <c r="I243" s="50" t="str" cm="1">
        <f t="array" ref="I243">IF(ROWS($C$12:D243)&lt;=$E$9,INDEX(monetisedvalue,_xlfn.AGGREGATE(15,3,(lookup=$E$8)/(lookup=$E$8)*ROW(lookup)-ROW(Library!$C$8),ROWS($C$12:D243)),MATCH(I$11,lookupnames,0)),"")</f>
        <v/>
      </c>
      <c r="J243" s="69" t="str" cm="1">
        <f t="array" ref="J243">IF(ROWS($C$12:E243)&lt;=$E$9,INDEX(monetisedvalue,_xlfn.AGGREGATE(15,3,(lookup=$E$8)/(lookup=$E$8)*ROW(lookup)-ROW(Library!$C$8),ROWS($C$12:E243)),MATCH(J$11,lookupnames,0)),"")</f>
        <v/>
      </c>
      <c r="K243" s="67" t="str" cm="1">
        <f t="array" ref="K243">IF(ROWS($C$12:F243)&lt;=$E$9,INDEX(monetisedvalue,_xlfn.AGGREGATE(15,3,(lookup=$E$8)/(lookup=$E$8)*ROW(lookup)-ROW(Library!$C$8),ROWS($C$12:F243)),MATCH(K$11,lookupnames,0)),"")</f>
        <v/>
      </c>
      <c r="L243" s="67" t="str" cm="1">
        <f t="array" ref="L243">IF(ROWS($C$12:G243)&lt;=$E$9,INDEX(monetisedvalue,_xlfn.AGGREGATE(15,3,(lookup=$E$8)/(lookup=$E$8)*ROW(lookup)-ROW(Library!$C$8),ROWS($C$12:G243)),MATCH(L$11,lookupnames,0)),"")</f>
        <v/>
      </c>
    </row>
    <row r="244" spans="1:12" s="53" customFormat="1" ht="45.65" customHeight="1">
      <c r="A244" s="52"/>
      <c r="B244" s="52"/>
      <c r="C244" s="52"/>
      <c r="D244" s="224" t="str">
        <f t="shared" si="16"/>
        <v/>
      </c>
      <c r="E244" s="231" t="str">
        <f t="shared" si="17"/>
        <v/>
      </c>
      <c r="F244" s="49" t="str">
        <f t="shared" si="18"/>
        <v/>
      </c>
      <c r="G244" s="49" t="str">
        <f t="shared" si="19"/>
        <v/>
      </c>
      <c r="H244" s="50" t="str" cm="1">
        <f t="array" ref="H244">IF(ROWS($C$12:C244)&lt;=$E$9,INDEX(monetisedvalue,_xlfn.AGGREGATE(15,3,(lookup=$E$8)/(lookup=$E$8)*ROW(lookup)-ROW(Library!$C$8),ROWS($C$12:C244)),MATCH(H$11,lookupnames,0)),"")</f>
        <v/>
      </c>
      <c r="I244" s="50" t="str" cm="1">
        <f t="array" ref="I244">IF(ROWS($C$12:D244)&lt;=$E$9,INDEX(monetisedvalue,_xlfn.AGGREGATE(15,3,(lookup=$E$8)/(lookup=$E$8)*ROW(lookup)-ROW(Library!$C$8),ROWS($C$12:D244)),MATCH(I$11,lookupnames,0)),"")</f>
        <v/>
      </c>
      <c r="J244" s="69" t="str" cm="1">
        <f t="array" ref="J244">IF(ROWS($C$12:E244)&lt;=$E$9,INDEX(monetisedvalue,_xlfn.AGGREGATE(15,3,(lookup=$E$8)/(lookup=$E$8)*ROW(lookup)-ROW(Library!$C$8),ROWS($C$12:E244)),MATCH(J$11,lookupnames,0)),"")</f>
        <v/>
      </c>
      <c r="K244" s="67" t="str" cm="1">
        <f t="array" ref="K244">IF(ROWS($C$12:F244)&lt;=$E$9,INDEX(monetisedvalue,_xlfn.AGGREGATE(15,3,(lookup=$E$8)/(lookup=$E$8)*ROW(lookup)-ROW(Library!$C$8),ROWS($C$12:F244)),MATCH(K$11,lookupnames,0)),"")</f>
        <v/>
      </c>
      <c r="L244" s="67" t="str" cm="1">
        <f t="array" ref="L244">IF(ROWS($C$12:G244)&lt;=$E$9,INDEX(monetisedvalue,_xlfn.AGGREGATE(15,3,(lookup=$E$8)/(lookup=$E$8)*ROW(lookup)-ROW(Library!$C$8),ROWS($C$12:G244)),MATCH(L$11,lookupnames,0)),"")</f>
        <v/>
      </c>
    </row>
    <row r="245" spans="1:12" s="53" customFormat="1" ht="45.65" customHeight="1">
      <c r="A245" s="52"/>
      <c r="B245" s="52"/>
      <c r="C245" s="52"/>
      <c r="D245" s="224" t="str">
        <f t="shared" si="16"/>
        <v/>
      </c>
      <c r="E245" s="231" t="str">
        <f t="shared" si="17"/>
        <v/>
      </c>
      <c r="F245" s="49" t="str">
        <f t="shared" si="18"/>
        <v/>
      </c>
      <c r="G245" s="49" t="str">
        <f t="shared" si="19"/>
        <v/>
      </c>
      <c r="H245" s="50" t="str" cm="1">
        <f t="array" ref="H245">IF(ROWS($C$12:C245)&lt;=$E$9,INDEX(monetisedvalue,_xlfn.AGGREGATE(15,3,(lookup=$E$8)/(lookup=$E$8)*ROW(lookup)-ROW(Library!$C$8),ROWS($C$12:C245)),MATCH(H$11,lookupnames,0)),"")</f>
        <v/>
      </c>
      <c r="I245" s="50" t="str" cm="1">
        <f t="array" ref="I245">IF(ROWS($C$12:D245)&lt;=$E$9,INDEX(monetisedvalue,_xlfn.AGGREGATE(15,3,(lookup=$E$8)/(lookup=$E$8)*ROW(lookup)-ROW(Library!$C$8),ROWS($C$12:D245)),MATCH(I$11,lookupnames,0)),"")</f>
        <v/>
      </c>
      <c r="J245" s="69" t="str" cm="1">
        <f t="array" ref="J245">IF(ROWS($C$12:E245)&lt;=$E$9,INDEX(monetisedvalue,_xlfn.AGGREGATE(15,3,(lookup=$E$8)/(lookup=$E$8)*ROW(lookup)-ROW(Library!$C$8),ROWS($C$12:E245)),MATCH(J$11,lookupnames,0)),"")</f>
        <v/>
      </c>
      <c r="K245" s="67" t="str" cm="1">
        <f t="array" ref="K245">IF(ROWS($C$12:F245)&lt;=$E$9,INDEX(monetisedvalue,_xlfn.AGGREGATE(15,3,(lookup=$E$8)/(lookup=$E$8)*ROW(lookup)-ROW(Library!$C$8),ROWS($C$12:F245)),MATCH(K$11,lookupnames,0)),"")</f>
        <v/>
      </c>
      <c r="L245" s="67" t="str" cm="1">
        <f t="array" ref="L245">IF(ROWS($C$12:G245)&lt;=$E$9,INDEX(monetisedvalue,_xlfn.AGGREGATE(15,3,(lookup=$E$8)/(lookup=$E$8)*ROW(lookup)-ROW(Library!$C$8),ROWS($C$12:G245)),MATCH(L$11,lookupnames,0)),"")</f>
        <v/>
      </c>
    </row>
    <row r="246" spans="1:12" s="53" customFormat="1" ht="45.65" customHeight="1">
      <c r="A246" s="52"/>
      <c r="B246" s="52"/>
      <c r="C246" s="52"/>
      <c r="D246" s="224" t="str">
        <f t="shared" si="16"/>
        <v/>
      </c>
      <c r="E246" s="231" t="str">
        <f t="shared" si="17"/>
        <v/>
      </c>
      <c r="F246" s="49" t="str">
        <f t="shared" si="18"/>
        <v/>
      </c>
      <c r="G246" s="49" t="str">
        <f t="shared" si="19"/>
        <v/>
      </c>
      <c r="H246" s="50" t="str" cm="1">
        <f t="array" ref="H246">IF(ROWS($C$12:C246)&lt;=$E$9,INDEX(monetisedvalue,_xlfn.AGGREGATE(15,3,(lookup=$E$8)/(lookup=$E$8)*ROW(lookup)-ROW(Library!$C$8),ROWS($C$12:C246)),MATCH(H$11,lookupnames,0)),"")</f>
        <v/>
      </c>
      <c r="I246" s="50" t="str" cm="1">
        <f t="array" ref="I246">IF(ROWS($C$12:D246)&lt;=$E$9,INDEX(monetisedvalue,_xlfn.AGGREGATE(15,3,(lookup=$E$8)/(lookup=$E$8)*ROW(lookup)-ROW(Library!$C$8),ROWS($C$12:D246)),MATCH(I$11,lookupnames,0)),"")</f>
        <v/>
      </c>
      <c r="J246" s="69" t="str" cm="1">
        <f t="array" ref="J246">IF(ROWS($C$12:E246)&lt;=$E$9,INDEX(monetisedvalue,_xlfn.AGGREGATE(15,3,(lookup=$E$8)/(lookup=$E$8)*ROW(lookup)-ROW(Library!$C$8),ROWS($C$12:E246)),MATCH(J$11,lookupnames,0)),"")</f>
        <v/>
      </c>
      <c r="K246" s="67" t="str" cm="1">
        <f t="array" ref="K246">IF(ROWS($C$12:F246)&lt;=$E$9,INDEX(monetisedvalue,_xlfn.AGGREGATE(15,3,(lookup=$E$8)/(lookup=$E$8)*ROW(lookup)-ROW(Library!$C$8),ROWS($C$12:F246)),MATCH(K$11,lookupnames,0)),"")</f>
        <v/>
      </c>
      <c r="L246" s="67" t="str" cm="1">
        <f t="array" ref="L246">IF(ROWS($C$12:G246)&lt;=$E$9,INDEX(monetisedvalue,_xlfn.AGGREGATE(15,3,(lookup=$E$8)/(lookup=$E$8)*ROW(lookup)-ROW(Library!$C$8),ROWS($C$12:G246)),MATCH(L$11,lookupnames,0)),"")</f>
        <v/>
      </c>
    </row>
    <row r="247" spans="1:12" s="53" customFormat="1" ht="45.65" customHeight="1">
      <c r="A247" s="52"/>
      <c r="B247" s="52"/>
      <c r="C247" s="52"/>
      <c r="D247" s="224" t="str">
        <f t="shared" si="16"/>
        <v/>
      </c>
      <c r="E247" s="231" t="str">
        <f t="shared" si="17"/>
        <v/>
      </c>
      <c r="F247" s="49" t="str">
        <f t="shared" si="18"/>
        <v/>
      </c>
      <c r="G247" s="49" t="str">
        <f t="shared" si="19"/>
        <v/>
      </c>
      <c r="H247" s="50" t="str" cm="1">
        <f t="array" ref="H247">IF(ROWS($C$12:C247)&lt;=$E$9,INDEX(monetisedvalue,_xlfn.AGGREGATE(15,3,(lookup=$E$8)/(lookup=$E$8)*ROW(lookup)-ROW(Library!$C$8),ROWS($C$12:C247)),MATCH(H$11,lookupnames,0)),"")</f>
        <v/>
      </c>
      <c r="I247" s="50" t="str" cm="1">
        <f t="array" ref="I247">IF(ROWS($C$12:D247)&lt;=$E$9,INDEX(monetisedvalue,_xlfn.AGGREGATE(15,3,(lookup=$E$8)/(lookup=$E$8)*ROW(lookup)-ROW(Library!$C$8),ROWS($C$12:D247)),MATCH(I$11,lookupnames,0)),"")</f>
        <v/>
      </c>
      <c r="J247" s="69" t="str" cm="1">
        <f t="array" ref="J247">IF(ROWS($C$12:E247)&lt;=$E$9,INDEX(monetisedvalue,_xlfn.AGGREGATE(15,3,(lookup=$E$8)/(lookup=$E$8)*ROW(lookup)-ROW(Library!$C$8),ROWS($C$12:E247)),MATCH(J$11,lookupnames,0)),"")</f>
        <v/>
      </c>
      <c r="K247" s="67" t="str" cm="1">
        <f t="array" ref="K247">IF(ROWS($C$12:F247)&lt;=$E$9,INDEX(monetisedvalue,_xlfn.AGGREGATE(15,3,(lookup=$E$8)/(lookup=$E$8)*ROW(lookup)-ROW(Library!$C$8),ROWS($C$12:F247)),MATCH(K$11,lookupnames,0)),"")</f>
        <v/>
      </c>
      <c r="L247" s="67" t="str" cm="1">
        <f t="array" ref="L247">IF(ROWS($C$12:G247)&lt;=$E$9,INDEX(monetisedvalue,_xlfn.AGGREGATE(15,3,(lookup=$E$8)/(lookup=$E$8)*ROW(lookup)-ROW(Library!$C$8),ROWS($C$12:G247)),MATCH(L$11,lookupnames,0)),"")</f>
        <v/>
      </c>
    </row>
    <row r="248" spans="1:12" s="53" customFormat="1" ht="45.65" customHeight="1">
      <c r="A248" s="52"/>
      <c r="B248" s="52"/>
      <c r="C248" s="52"/>
      <c r="D248" s="224" t="str">
        <f t="shared" si="16"/>
        <v/>
      </c>
      <c r="E248" s="231" t="str">
        <f t="shared" si="17"/>
        <v/>
      </c>
      <c r="F248" s="49" t="str">
        <f t="shared" si="18"/>
        <v/>
      </c>
      <c r="G248" s="49" t="str">
        <f t="shared" si="19"/>
        <v/>
      </c>
      <c r="H248" s="50" t="str" cm="1">
        <f t="array" ref="H248">IF(ROWS($C$12:C248)&lt;=$E$9,INDEX(monetisedvalue,_xlfn.AGGREGATE(15,3,(lookup=$E$8)/(lookup=$E$8)*ROW(lookup)-ROW(Library!$C$8),ROWS($C$12:C248)),MATCH(H$11,lookupnames,0)),"")</f>
        <v/>
      </c>
      <c r="I248" s="50" t="str" cm="1">
        <f t="array" ref="I248">IF(ROWS($C$12:D248)&lt;=$E$9,INDEX(monetisedvalue,_xlfn.AGGREGATE(15,3,(lookup=$E$8)/(lookup=$E$8)*ROW(lookup)-ROW(Library!$C$8),ROWS($C$12:D248)),MATCH(I$11,lookupnames,0)),"")</f>
        <v/>
      </c>
      <c r="J248" s="69" t="str" cm="1">
        <f t="array" ref="J248">IF(ROWS($C$12:E248)&lt;=$E$9,INDEX(monetisedvalue,_xlfn.AGGREGATE(15,3,(lookup=$E$8)/(lookup=$E$8)*ROW(lookup)-ROW(Library!$C$8),ROWS($C$12:E248)),MATCH(J$11,lookupnames,0)),"")</f>
        <v/>
      </c>
      <c r="K248" s="67" t="str" cm="1">
        <f t="array" ref="K248">IF(ROWS($C$12:F248)&lt;=$E$9,INDEX(monetisedvalue,_xlfn.AGGREGATE(15,3,(lookup=$E$8)/(lookup=$E$8)*ROW(lookup)-ROW(Library!$C$8),ROWS($C$12:F248)),MATCH(K$11,lookupnames,0)),"")</f>
        <v/>
      </c>
      <c r="L248" s="67" t="str" cm="1">
        <f t="array" ref="L248">IF(ROWS($C$12:G248)&lt;=$E$9,INDEX(monetisedvalue,_xlfn.AGGREGATE(15,3,(lookup=$E$8)/(lookup=$E$8)*ROW(lookup)-ROW(Library!$C$8),ROWS($C$12:G248)),MATCH(L$11,lookupnames,0)),"")</f>
        <v/>
      </c>
    </row>
    <row r="249" spans="1:12" s="53" customFormat="1" ht="45.65" customHeight="1">
      <c r="A249" s="52"/>
      <c r="B249" s="52"/>
      <c r="C249" s="52"/>
      <c r="D249" s="224" t="str">
        <f t="shared" si="16"/>
        <v/>
      </c>
      <c r="E249" s="231" t="str">
        <f t="shared" si="17"/>
        <v/>
      </c>
      <c r="F249" s="49" t="str">
        <f t="shared" si="18"/>
        <v/>
      </c>
      <c r="G249" s="49" t="str">
        <f t="shared" si="19"/>
        <v/>
      </c>
      <c r="H249" s="50" t="str" cm="1">
        <f t="array" ref="H249">IF(ROWS($C$12:C249)&lt;=$E$9,INDEX(monetisedvalue,_xlfn.AGGREGATE(15,3,(lookup=$E$8)/(lookup=$E$8)*ROW(lookup)-ROW(Library!$C$8),ROWS($C$12:C249)),MATCH(H$11,lookupnames,0)),"")</f>
        <v/>
      </c>
      <c r="I249" s="50" t="str" cm="1">
        <f t="array" ref="I249">IF(ROWS($C$12:D249)&lt;=$E$9,INDEX(monetisedvalue,_xlfn.AGGREGATE(15,3,(lookup=$E$8)/(lookup=$E$8)*ROW(lookup)-ROW(Library!$C$8),ROWS($C$12:D249)),MATCH(I$11,lookupnames,0)),"")</f>
        <v/>
      </c>
      <c r="J249" s="69" t="str" cm="1">
        <f t="array" ref="J249">IF(ROWS($C$12:E249)&lt;=$E$9,INDEX(monetisedvalue,_xlfn.AGGREGATE(15,3,(lookup=$E$8)/(lookup=$E$8)*ROW(lookup)-ROW(Library!$C$8),ROWS($C$12:E249)),MATCH(J$11,lookupnames,0)),"")</f>
        <v/>
      </c>
      <c r="K249" s="67" t="str" cm="1">
        <f t="array" ref="K249">IF(ROWS($C$12:F249)&lt;=$E$9,INDEX(monetisedvalue,_xlfn.AGGREGATE(15,3,(lookup=$E$8)/(lookup=$E$8)*ROW(lookup)-ROW(Library!$C$8),ROWS($C$12:F249)),MATCH(K$11,lookupnames,0)),"")</f>
        <v/>
      </c>
      <c r="L249" s="67" t="str" cm="1">
        <f t="array" ref="L249">IF(ROWS($C$12:G249)&lt;=$E$9,INDEX(monetisedvalue,_xlfn.AGGREGATE(15,3,(lookup=$E$8)/(lookup=$E$8)*ROW(lookup)-ROW(Library!$C$8),ROWS($C$12:G249)),MATCH(L$11,lookupnames,0)),"")</f>
        <v/>
      </c>
    </row>
    <row r="250" spans="1:12" s="53" customFormat="1" ht="45.65" customHeight="1">
      <c r="A250" s="52"/>
      <c r="B250" s="52"/>
      <c r="C250" s="52"/>
      <c r="D250" s="224" t="str">
        <f t="shared" si="16"/>
        <v/>
      </c>
      <c r="E250" s="231" t="str">
        <f t="shared" si="17"/>
        <v/>
      </c>
      <c r="F250" s="49" t="str">
        <f t="shared" si="18"/>
        <v/>
      </c>
      <c r="G250" s="49" t="str">
        <f t="shared" si="19"/>
        <v/>
      </c>
      <c r="H250" s="50" t="str" cm="1">
        <f t="array" ref="H250">IF(ROWS($C$12:C250)&lt;=$E$9,INDEX(monetisedvalue,_xlfn.AGGREGATE(15,3,(lookup=$E$8)/(lookup=$E$8)*ROW(lookup)-ROW(Library!$C$8),ROWS($C$12:C250)),MATCH(H$11,lookupnames,0)),"")</f>
        <v/>
      </c>
      <c r="I250" s="50" t="str" cm="1">
        <f t="array" ref="I250">IF(ROWS($C$12:D250)&lt;=$E$9,INDEX(monetisedvalue,_xlfn.AGGREGATE(15,3,(lookup=$E$8)/(lookup=$E$8)*ROW(lookup)-ROW(Library!$C$8),ROWS($C$12:D250)),MATCH(I$11,lookupnames,0)),"")</f>
        <v/>
      </c>
      <c r="J250" s="69" t="str" cm="1">
        <f t="array" ref="J250">IF(ROWS($C$12:E250)&lt;=$E$9,INDEX(monetisedvalue,_xlfn.AGGREGATE(15,3,(lookup=$E$8)/(lookup=$E$8)*ROW(lookup)-ROW(Library!$C$8),ROWS($C$12:E250)),MATCH(J$11,lookupnames,0)),"")</f>
        <v/>
      </c>
      <c r="K250" s="67" t="str" cm="1">
        <f t="array" ref="K250">IF(ROWS($C$12:F250)&lt;=$E$9,INDEX(monetisedvalue,_xlfn.AGGREGATE(15,3,(lookup=$E$8)/(lookup=$E$8)*ROW(lookup)-ROW(Library!$C$8),ROWS($C$12:F250)),MATCH(K$11,lookupnames,0)),"")</f>
        <v/>
      </c>
      <c r="L250" s="67" t="str" cm="1">
        <f t="array" ref="L250">IF(ROWS($C$12:G250)&lt;=$E$9,INDEX(monetisedvalue,_xlfn.AGGREGATE(15,3,(lookup=$E$8)/(lookup=$E$8)*ROW(lookup)-ROW(Library!$C$8),ROWS($C$12:G250)),MATCH(L$11,lookupnames,0)),"")</f>
        <v/>
      </c>
    </row>
    <row r="251" spans="1:12" s="53" customFormat="1" ht="45.65" customHeight="1">
      <c r="A251" s="52"/>
      <c r="B251" s="52"/>
      <c r="C251" s="52"/>
      <c r="D251" s="224" t="str">
        <f t="shared" si="16"/>
        <v/>
      </c>
      <c r="E251" s="231" t="str">
        <f t="shared" si="17"/>
        <v/>
      </c>
      <c r="F251" s="49" t="str">
        <f t="shared" si="18"/>
        <v/>
      </c>
      <c r="G251" s="49" t="str">
        <f t="shared" si="19"/>
        <v/>
      </c>
      <c r="H251" s="50" t="str" cm="1">
        <f t="array" ref="H251">IF(ROWS($C$12:C251)&lt;=$E$9,INDEX(monetisedvalue,_xlfn.AGGREGATE(15,3,(lookup=$E$8)/(lookup=$E$8)*ROW(lookup)-ROW(Library!$C$8),ROWS($C$12:C251)),MATCH(H$11,lookupnames,0)),"")</f>
        <v/>
      </c>
      <c r="I251" s="50" t="str" cm="1">
        <f t="array" ref="I251">IF(ROWS($C$12:D251)&lt;=$E$9,INDEX(monetisedvalue,_xlfn.AGGREGATE(15,3,(lookup=$E$8)/(lookup=$E$8)*ROW(lookup)-ROW(Library!$C$8),ROWS($C$12:D251)),MATCH(I$11,lookupnames,0)),"")</f>
        <v/>
      </c>
      <c r="J251" s="69" t="str" cm="1">
        <f t="array" ref="J251">IF(ROWS($C$12:E251)&lt;=$E$9,INDEX(monetisedvalue,_xlfn.AGGREGATE(15,3,(lookup=$E$8)/(lookup=$E$8)*ROW(lookup)-ROW(Library!$C$8),ROWS($C$12:E251)),MATCH(J$11,lookupnames,0)),"")</f>
        <v/>
      </c>
      <c r="K251" s="67" t="str" cm="1">
        <f t="array" ref="K251">IF(ROWS($C$12:F251)&lt;=$E$9,INDEX(monetisedvalue,_xlfn.AGGREGATE(15,3,(lookup=$E$8)/(lookup=$E$8)*ROW(lookup)-ROW(Library!$C$8),ROWS($C$12:F251)),MATCH(K$11,lookupnames,0)),"")</f>
        <v/>
      </c>
      <c r="L251" s="67" t="str" cm="1">
        <f t="array" ref="L251">IF(ROWS($C$12:G251)&lt;=$E$9,INDEX(monetisedvalue,_xlfn.AGGREGATE(15,3,(lookup=$E$8)/(lookup=$E$8)*ROW(lookup)-ROW(Library!$C$8),ROWS($C$12:G251)),MATCH(L$11,lookupnames,0)),"")</f>
        <v/>
      </c>
    </row>
    <row r="252" spans="1:12" s="53" customFormat="1" ht="45.65" customHeight="1">
      <c r="A252" s="52"/>
      <c r="B252" s="52"/>
      <c r="C252" s="52"/>
      <c r="D252" s="224" t="str">
        <f t="shared" si="16"/>
        <v/>
      </c>
      <c r="E252" s="231" t="str">
        <f t="shared" si="17"/>
        <v/>
      </c>
      <c r="F252" s="49" t="str">
        <f t="shared" si="18"/>
        <v/>
      </c>
      <c r="G252" s="49" t="str">
        <f t="shared" si="19"/>
        <v/>
      </c>
      <c r="H252" s="50" t="str" cm="1">
        <f t="array" ref="H252">IF(ROWS($C$12:C252)&lt;=$E$9,INDEX(monetisedvalue,_xlfn.AGGREGATE(15,3,(lookup=$E$8)/(lookup=$E$8)*ROW(lookup)-ROW(Library!$C$8),ROWS($C$12:C252)),MATCH(H$11,lookupnames,0)),"")</f>
        <v/>
      </c>
      <c r="I252" s="50" t="str" cm="1">
        <f t="array" ref="I252">IF(ROWS($C$12:D252)&lt;=$E$9,INDEX(monetisedvalue,_xlfn.AGGREGATE(15,3,(lookup=$E$8)/(lookup=$E$8)*ROW(lookup)-ROW(Library!$C$8),ROWS($C$12:D252)),MATCH(I$11,lookupnames,0)),"")</f>
        <v/>
      </c>
      <c r="J252" s="69" t="str" cm="1">
        <f t="array" ref="J252">IF(ROWS($C$12:E252)&lt;=$E$9,INDEX(monetisedvalue,_xlfn.AGGREGATE(15,3,(lookup=$E$8)/(lookup=$E$8)*ROW(lookup)-ROW(Library!$C$8),ROWS($C$12:E252)),MATCH(J$11,lookupnames,0)),"")</f>
        <v/>
      </c>
      <c r="K252" s="67" t="str" cm="1">
        <f t="array" ref="K252">IF(ROWS($C$12:F252)&lt;=$E$9,INDEX(monetisedvalue,_xlfn.AGGREGATE(15,3,(lookup=$E$8)/(lookup=$E$8)*ROW(lookup)-ROW(Library!$C$8),ROWS($C$12:F252)),MATCH(K$11,lookupnames,0)),"")</f>
        <v/>
      </c>
      <c r="L252" s="67" t="str" cm="1">
        <f t="array" ref="L252">IF(ROWS($C$12:G252)&lt;=$E$9,INDEX(monetisedvalue,_xlfn.AGGREGATE(15,3,(lookup=$E$8)/(lookup=$E$8)*ROW(lookup)-ROW(Library!$C$8),ROWS($C$12:G252)),MATCH(L$11,lookupnames,0)),"")</f>
        <v/>
      </c>
    </row>
    <row r="253" spans="1:12" s="53" customFormat="1" ht="45.65" customHeight="1">
      <c r="A253" s="52"/>
      <c r="B253" s="52"/>
      <c r="C253" s="52"/>
      <c r="D253" s="224" t="str">
        <f t="shared" si="16"/>
        <v/>
      </c>
      <c r="E253" s="231" t="str">
        <f t="shared" si="17"/>
        <v/>
      </c>
      <c r="F253" s="49" t="str">
        <f t="shared" si="18"/>
        <v/>
      </c>
      <c r="G253" s="49" t="str">
        <f t="shared" si="19"/>
        <v/>
      </c>
      <c r="H253" s="50" t="str" cm="1">
        <f t="array" ref="H253">IF(ROWS($C$12:C253)&lt;=$E$9,INDEX(monetisedvalue,_xlfn.AGGREGATE(15,3,(lookup=$E$8)/(lookup=$E$8)*ROW(lookup)-ROW(Library!$C$8),ROWS($C$12:C253)),MATCH(H$11,lookupnames,0)),"")</f>
        <v/>
      </c>
      <c r="I253" s="50" t="str" cm="1">
        <f t="array" ref="I253">IF(ROWS($C$12:D253)&lt;=$E$9,INDEX(monetisedvalue,_xlfn.AGGREGATE(15,3,(lookup=$E$8)/(lookup=$E$8)*ROW(lookup)-ROW(Library!$C$8),ROWS($C$12:D253)),MATCH(I$11,lookupnames,0)),"")</f>
        <v/>
      </c>
      <c r="J253" s="69" t="str" cm="1">
        <f t="array" ref="J253">IF(ROWS($C$12:E253)&lt;=$E$9,INDEX(monetisedvalue,_xlfn.AGGREGATE(15,3,(lookup=$E$8)/(lookup=$E$8)*ROW(lookup)-ROW(Library!$C$8),ROWS($C$12:E253)),MATCH(J$11,lookupnames,0)),"")</f>
        <v/>
      </c>
      <c r="K253" s="67" t="str" cm="1">
        <f t="array" ref="K253">IF(ROWS($C$12:F253)&lt;=$E$9,INDEX(monetisedvalue,_xlfn.AGGREGATE(15,3,(lookup=$E$8)/(lookup=$E$8)*ROW(lookup)-ROW(Library!$C$8),ROWS($C$12:F253)),MATCH(K$11,lookupnames,0)),"")</f>
        <v/>
      </c>
      <c r="L253" s="67" t="str" cm="1">
        <f t="array" ref="L253">IF(ROWS($C$12:G253)&lt;=$E$9,INDEX(monetisedvalue,_xlfn.AGGREGATE(15,3,(lookup=$E$8)/(lookup=$E$8)*ROW(lookup)-ROW(Library!$C$8),ROWS($C$12:G253)),MATCH(L$11,lookupnames,0)),"")</f>
        <v/>
      </c>
    </row>
    <row r="254" spans="1:12" s="53" customFormat="1" ht="45.65" customHeight="1">
      <c r="A254" s="52"/>
      <c r="B254" s="52"/>
      <c r="C254" s="52"/>
      <c r="D254" s="224" t="str">
        <f t="shared" si="16"/>
        <v/>
      </c>
      <c r="E254" s="231" t="str">
        <f t="shared" si="17"/>
        <v/>
      </c>
      <c r="F254" s="49" t="str">
        <f t="shared" si="18"/>
        <v/>
      </c>
      <c r="G254" s="49" t="str">
        <f t="shared" si="19"/>
        <v/>
      </c>
      <c r="H254" s="50" t="str" cm="1">
        <f t="array" ref="H254">IF(ROWS($C$12:C254)&lt;=$E$9,INDEX(monetisedvalue,_xlfn.AGGREGATE(15,3,(lookup=$E$8)/(lookup=$E$8)*ROW(lookup)-ROW(Library!$C$8),ROWS($C$12:C254)),MATCH(H$11,lookupnames,0)),"")</f>
        <v/>
      </c>
      <c r="I254" s="50" t="str" cm="1">
        <f t="array" ref="I254">IF(ROWS($C$12:D254)&lt;=$E$9,INDEX(monetisedvalue,_xlfn.AGGREGATE(15,3,(lookup=$E$8)/(lookup=$E$8)*ROW(lookup)-ROW(Library!$C$8),ROWS($C$12:D254)),MATCH(I$11,lookupnames,0)),"")</f>
        <v/>
      </c>
      <c r="J254" s="69" t="str" cm="1">
        <f t="array" ref="J254">IF(ROWS($C$12:E254)&lt;=$E$9,INDEX(monetisedvalue,_xlfn.AGGREGATE(15,3,(lookup=$E$8)/(lookup=$E$8)*ROW(lookup)-ROW(Library!$C$8),ROWS($C$12:E254)),MATCH(J$11,lookupnames,0)),"")</f>
        <v/>
      </c>
      <c r="K254" s="67" t="str" cm="1">
        <f t="array" ref="K254">IF(ROWS($C$12:F254)&lt;=$E$9,INDEX(monetisedvalue,_xlfn.AGGREGATE(15,3,(lookup=$E$8)/(lookup=$E$8)*ROW(lookup)-ROW(Library!$C$8),ROWS($C$12:F254)),MATCH(K$11,lookupnames,0)),"")</f>
        <v/>
      </c>
      <c r="L254" s="67" t="str" cm="1">
        <f t="array" ref="L254">IF(ROWS($C$12:G254)&lt;=$E$9,INDEX(monetisedvalue,_xlfn.AGGREGATE(15,3,(lookup=$E$8)/(lookup=$E$8)*ROW(lookup)-ROW(Library!$C$8),ROWS($C$12:G254)),MATCH(L$11,lookupnames,0)),"")</f>
        <v/>
      </c>
    </row>
    <row r="255" spans="1:12" s="53" customFormat="1" ht="45.65" customHeight="1">
      <c r="A255" s="52"/>
      <c r="B255" s="52"/>
      <c r="C255" s="52"/>
      <c r="D255" s="224" t="str">
        <f t="shared" si="16"/>
        <v/>
      </c>
      <c r="E255" s="231" t="str">
        <f t="shared" si="17"/>
        <v/>
      </c>
      <c r="F255" s="49" t="str">
        <f t="shared" si="18"/>
        <v/>
      </c>
      <c r="G255" s="49" t="str">
        <f t="shared" si="19"/>
        <v/>
      </c>
      <c r="H255" s="50" t="str" cm="1">
        <f t="array" ref="H255">IF(ROWS($C$12:C255)&lt;=$E$9,INDEX(monetisedvalue,_xlfn.AGGREGATE(15,3,(lookup=$E$8)/(lookup=$E$8)*ROW(lookup)-ROW(Library!$C$8),ROWS($C$12:C255)),MATCH(H$11,lookupnames,0)),"")</f>
        <v/>
      </c>
      <c r="I255" s="50" t="str" cm="1">
        <f t="array" ref="I255">IF(ROWS($C$12:D255)&lt;=$E$9,INDEX(monetisedvalue,_xlfn.AGGREGATE(15,3,(lookup=$E$8)/(lookup=$E$8)*ROW(lookup)-ROW(Library!$C$8),ROWS($C$12:D255)),MATCH(I$11,lookupnames,0)),"")</f>
        <v/>
      </c>
      <c r="J255" s="69" t="str" cm="1">
        <f t="array" ref="J255">IF(ROWS($C$12:E255)&lt;=$E$9,INDEX(monetisedvalue,_xlfn.AGGREGATE(15,3,(lookup=$E$8)/(lookup=$E$8)*ROW(lookup)-ROW(Library!$C$8),ROWS($C$12:E255)),MATCH(J$11,lookupnames,0)),"")</f>
        <v/>
      </c>
      <c r="K255" s="67" t="str" cm="1">
        <f t="array" ref="K255">IF(ROWS($C$12:F255)&lt;=$E$9,INDEX(monetisedvalue,_xlfn.AGGREGATE(15,3,(lookup=$E$8)/(lookup=$E$8)*ROW(lookup)-ROW(Library!$C$8),ROWS($C$12:F255)),MATCH(K$11,lookupnames,0)),"")</f>
        <v/>
      </c>
      <c r="L255" s="67" t="str" cm="1">
        <f t="array" ref="L255">IF(ROWS($C$12:G255)&lt;=$E$9,INDEX(monetisedvalue,_xlfn.AGGREGATE(15,3,(lookup=$E$8)/(lookup=$E$8)*ROW(lookup)-ROW(Library!$C$8),ROWS($C$12:G255)),MATCH(L$11,lookupnames,0)),"")</f>
        <v/>
      </c>
    </row>
    <row r="256" spans="1:12" s="53" customFormat="1" ht="45.65" customHeight="1">
      <c r="A256" s="52"/>
      <c r="B256" s="52"/>
      <c r="C256" s="52"/>
      <c r="D256" s="224" t="str">
        <f t="shared" si="16"/>
        <v/>
      </c>
      <c r="E256" s="231" t="str">
        <f t="shared" si="17"/>
        <v/>
      </c>
      <c r="F256" s="49" t="str">
        <f t="shared" si="18"/>
        <v/>
      </c>
      <c r="G256" s="49" t="str">
        <f t="shared" si="19"/>
        <v/>
      </c>
      <c r="H256" s="50" t="str" cm="1">
        <f t="array" ref="H256">IF(ROWS($C$12:C256)&lt;=$E$9,INDEX(monetisedvalue,_xlfn.AGGREGATE(15,3,(lookup=$E$8)/(lookup=$E$8)*ROW(lookup)-ROW(Library!$C$8),ROWS($C$12:C256)),MATCH(H$11,lookupnames,0)),"")</f>
        <v/>
      </c>
      <c r="I256" s="50" t="str" cm="1">
        <f t="array" ref="I256">IF(ROWS($C$12:D256)&lt;=$E$9,INDEX(monetisedvalue,_xlfn.AGGREGATE(15,3,(lookup=$E$8)/(lookup=$E$8)*ROW(lookup)-ROW(Library!$C$8),ROWS($C$12:D256)),MATCH(I$11,lookupnames,0)),"")</f>
        <v/>
      </c>
      <c r="J256" s="69" t="str" cm="1">
        <f t="array" ref="J256">IF(ROWS($C$12:E256)&lt;=$E$9,INDEX(monetisedvalue,_xlfn.AGGREGATE(15,3,(lookup=$E$8)/(lookup=$E$8)*ROW(lookup)-ROW(Library!$C$8),ROWS($C$12:E256)),MATCH(J$11,lookupnames,0)),"")</f>
        <v/>
      </c>
      <c r="K256" s="67" t="str" cm="1">
        <f t="array" ref="K256">IF(ROWS($C$12:F256)&lt;=$E$9,INDEX(monetisedvalue,_xlfn.AGGREGATE(15,3,(lookup=$E$8)/(lookup=$E$8)*ROW(lookup)-ROW(Library!$C$8),ROWS($C$12:F256)),MATCH(K$11,lookupnames,0)),"")</f>
        <v/>
      </c>
      <c r="L256" s="67" t="str" cm="1">
        <f t="array" ref="L256">IF(ROWS($C$12:G256)&lt;=$E$9,INDEX(monetisedvalue,_xlfn.AGGREGATE(15,3,(lookup=$E$8)/(lookup=$E$8)*ROW(lookup)-ROW(Library!$C$8),ROWS($C$12:G256)),MATCH(L$11,lookupnames,0)),"")</f>
        <v/>
      </c>
    </row>
    <row r="257" spans="1:12" s="53" customFormat="1" ht="45.65" customHeight="1">
      <c r="A257" s="52"/>
      <c r="B257" s="52"/>
      <c r="C257" s="52"/>
      <c r="D257" s="224" t="str">
        <f t="shared" si="16"/>
        <v/>
      </c>
      <c r="E257" s="231" t="str">
        <f t="shared" si="17"/>
        <v/>
      </c>
      <c r="F257" s="49" t="str">
        <f t="shared" si="18"/>
        <v/>
      </c>
      <c r="G257" s="49" t="str">
        <f t="shared" si="19"/>
        <v/>
      </c>
      <c r="H257" s="50" t="str" cm="1">
        <f t="array" ref="H257">IF(ROWS($C$12:C257)&lt;=$E$9,INDEX(monetisedvalue,_xlfn.AGGREGATE(15,3,(lookup=$E$8)/(lookup=$E$8)*ROW(lookup)-ROW(Library!$C$8),ROWS($C$12:C257)),MATCH(H$11,lookupnames,0)),"")</f>
        <v/>
      </c>
      <c r="I257" s="50" t="str" cm="1">
        <f t="array" ref="I257">IF(ROWS($C$12:D257)&lt;=$E$9,INDEX(monetisedvalue,_xlfn.AGGREGATE(15,3,(lookup=$E$8)/(lookup=$E$8)*ROW(lookup)-ROW(Library!$C$8),ROWS($C$12:D257)),MATCH(I$11,lookupnames,0)),"")</f>
        <v/>
      </c>
      <c r="J257" s="69" t="str" cm="1">
        <f t="array" ref="J257">IF(ROWS($C$12:E257)&lt;=$E$9,INDEX(monetisedvalue,_xlfn.AGGREGATE(15,3,(lookup=$E$8)/(lookup=$E$8)*ROW(lookup)-ROW(Library!$C$8),ROWS($C$12:E257)),MATCH(J$11,lookupnames,0)),"")</f>
        <v/>
      </c>
      <c r="K257" s="67" t="str" cm="1">
        <f t="array" ref="K257">IF(ROWS($C$12:F257)&lt;=$E$9,INDEX(monetisedvalue,_xlfn.AGGREGATE(15,3,(lookup=$E$8)/(lookup=$E$8)*ROW(lookup)-ROW(Library!$C$8),ROWS($C$12:F257)),MATCH(K$11,lookupnames,0)),"")</f>
        <v/>
      </c>
      <c r="L257" s="67" t="str" cm="1">
        <f t="array" ref="L257">IF(ROWS($C$12:G257)&lt;=$E$9,INDEX(monetisedvalue,_xlfn.AGGREGATE(15,3,(lookup=$E$8)/(lookup=$E$8)*ROW(lookup)-ROW(Library!$C$8),ROWS($C$12:G257)),MATCH(L$11,lookupnames,0)),"")</f>
        <v/>
      </c>
    </row>
    <row r="258" spans="1:12" s="53" customFormat="1" ht="45.65" customHeight="1">
      <c r="A258" s="52"/>
      <c r="B258" s="52"/>
      <c r="C258" s="52"/>
      <c r="D258" s="224" t="str">
        <f t="shared" si="16"/>
        <v/>
      </c>
      <c r="E258" s="231" t="str">
        <f t="shared" si="17"/>
        <v/>
      </c>
      <c r="F258" s="49" t="str">
        <f t="shared" si="18"/>
        <v/>
      </c>
      <c r="G258" s="49" t="str">
        <f t="shared" si="19"/>
        <v/>
      </c>
      <c r="H258" s="50" t="str" cm="1">
        <f t="array" ref="H258">IF(ROWS($C$12:C258)&lt;=$E$9,INDEX(monetisedvalue,_xlfn.AGGREGATE(15,3,(lookup=$E$8)/(lookup=$E$8)*ROW(lookup)-ROW(Library!$C$8),ROWS($C$12:C258)),MATCH(H$11,lookupnames,0)),"")</f>
        <v/>
      </c>
      <c r="I258" s="50" t="str" cm="1">
        <f t="array" ref="I258">IF(ROWS($C$12:D258)&lt;=$E$9,INDEX(monetisedvalue,_xlfn.AGGREGATE(15,3,(lookup=$E$8)/(lookup=$E$8)*ROW(lookup)-ROW(Library!$C$8),ROWS($C$12:D258)),MATCH(I$11,lookupnames,0)),"")</f>
        <v/>
      </c>
      <c r="J258" s="69" t="str" cm="1">
        <f t="array" ref="J258">IF(ROWS($C$12:E258)&lt;=$E$9,INDEX(monetisedvalue,_xlfn.AGGREGATE(15,3,(lookup=$E$8)/(lookup=$E$8)*ROW(lookup)-ROW(Library!$C$8),ROWS($C$12:E258)),MATCH(J$11,lookupnames,0)),"")</f>
        <v/>
      </c>
      <c r="K258" s="67" t="str" cm="1">
        <f t="array" ref="K258">IF(ROWS($C$12:F258)&lt;=$E$9,INDEX(monetisedvalue,_xlfn.AGGREGATE(15,3,(lookup=$E$8)/(lookup=$E$8)*ROW(lookup)-ROW(Library!$C$8),ROWS($C$12:F258)),MATCH(K$11,lookupnames,0)),"")</f>
        <v/>
      </c>
      <c r="L258" s="67" t="str" cm="1">
        <f t="array" ref="L258">IF(ROWS($C$12:G258)&lt;=$E$9,INDEX(monetisedvalue,_xlfn.AGGREGATE(15,3,(lookup=$E$8)/(lookup=$E$8)*ROW(lookup)-ROW(Library!$C$8),ROWS($C$12:G258)),MATCH(L$11,lookupnames,0)),"")</f>
        <v/>
      </c>
    </row>
    <row r="259" spans="1:12" s="53" customFormat="1" ht="45.65" customHeight="1">
      <c r="A259" s="52"/>
      <c r="B259" s="52"/>
      <c r="C259" s="52"/>
      <c r="D259" s="224" t="str">
        <f t="shared" si="16"/>
        <v/>
      </c>
      <c r="E259" s="231" t="str">
        <f t="shared" si="17"/>
        <v/>
      </c>
      <c r="F259" s="49" t="str">
        <f t="shared" si="18"/>
        <v/>
      </c>
      <c r="G259" s="49" t="str">
        <f t="shared" si="19"/>
        <v/>
      </c>
      <c r="H259" s="50" t="str" cm="1">
        <f t="array" ref="H259">IF(ROWS($C$12:C259)&lt;=$E$9,INDEX(monetisedvalue,_xlfn.AGGREGATE(15,3,(lookup=$E$8)/(lookup=$E$8)*ROW(lookup)-ROW(Library!$C$8),ROWS($C$12:C259)),MATCH(H$11,lookupnames,0)),"")</f>
        <v/>
      </c>
      <c r="I259" s="50" t="str" cm="1">
        <f t="array" ref="I259">IF(ROWS($C$12:D259)&lt;=$E$9,INDEX(monetisedvalue,_xlfn.AGGREGATE(15,3,(lookup=$E$8)/(lookup=$E$8)*ROW(lookup)-ROW(Library!$C$8),ROWS($C$12:D259)),MATCH(I$11,lookupnames,0)),"")</f>
        <v/>
      </c>
      <c r="J259" s="69" t="str" cm="1">
        <f t="array" ref="J259">IF(ROWS($C$12:E259)&lt;=$E$9,INDEX(monetisedvalue,_xlfn.AGGREGATE(15,3,(lookup=$E$8)/(lookup=$E$8)*ROW(lookup)-ROW(Library!$C$8),ROWS($C$12:E259)),MATCH(J$11,lookupnames,0)),"")</f>
        <v/>
      </c>
      <c r="K259" s="67" t="str" cm="1">
        <f t="array" ref="K259">IF(ROWS($C$12:F259)&lt;=$E$9,INDEX(monetisedvalue,_xlfn.AGGREGATE(15,3,(lookup=$E$8)/(lookup=$E$8)*ROW(lookup)-ROW(Library!$C$8),ROWS($C$12:F259)),MATCH(K$11,lookupnames,0)),"")</f>
        <v/>
      </c>
      <c r="L259" s="67" t="str" cm="1">
        <f t="array" ref="L259">IF(ROWS($C$12:G259)&lt;=$E$9,INDEX(monetisedvalue,_xlfn.AGGREGATE(15,3,(lookup=$E$8)/(lookup=$E$8)*ROW(lookup)-ROW(Library!$C$8),ROWS($C$12:G259)),MATCH(L$11,lookupnames,0)),"")</f>
        <v/>
      </c>
    </row>
    <row r="260" spans="1:12" s="53" customFormat="1" ht="45.65" customHeight="1">
      <c r="A260" s="52"/>
      <c r="B260" s="52"/>
      <c r="C260" s="52"/>
      <c r="D260" s="224" t="str">
        <f t="shared" si="16"/>
        <v/>
      </c>
      <c r="E260" s="231" t="str">
        <f t="shared" si="17"/>
        <v/>
      </c>
      <c r="F260" s="49" t="str">
        <f t="shared" si="18"/>
        <v/>
      </c>
      <c r="G260" s="49" t="str">
        <f t="shared" si="19"/>
        <v/>
      </c>
      <c r="H260" s="50" t="str" cm="1">
        <f t="array" ref="H260">IF(ROWS($C$12:C260)&lt;=$E$9,INDEX(monetisedvalue,_xlfn.AGGREGATE(15,3,(lookup=$E$8)/(lookup=$E$8)*ROW(lookup)-ROW(Library!$C$8),ROWS($C$12:C260)),MATCH(H$11,lookupnames,0)),"")</f>
        <v/>
      </c>
      <c r="I260" s="50" t="str" cm="1">
        <f t="array" ref="I260">IF(ROWS($C$12:D260)&lt;=$E$9,INDEX(monetisedvalue,_xlfn.AGGREGATE(15,3,(lookup=$E$8)/(lookup=$E$8)*ROW(lookup)-ROW(Library!$C$8),ROWS($C$12:D260)),MATCH(I$11,lookupnames,0)),"")</f>
        <v/>
      </c>
      <c r="J260" s="69" t="str" cm="1">
        <f t="array" ref="J260">IF(ROWS($C$12:E260)&lt;=$E$9,INDEX(monetisedvalue,_xlfn.AGGREGATE(15,3,(lookup=$E$8)/(lookup=$E$8)*ROW(lookup)-ROW(Library!$C$8),ROWS($C$12:E260)),MATCH(J$11,lookupnames,0)),"")</f>
        <v/>
      </c>
      <c r="K260" s="67" t="str" cm="1">
        <f t="array" ref="K260">IF(ROWS($C$12:F260)&lt;=$E$9,INDEX(monetisedvalue,_xlfn.AGGREGATE(15,3,(lookup=$E$8)/(lookup=$E$8)*ROW(lookup)-ROW(Library!$C$8),ROWS($C$12:F260)),MATCH(K$11,lookupnames,0)),"")</f>
        <v/>
      </c>
      <c r="L260" s="67" t="str" cm="1">
        <f t="array" ref="L260">IF(ROWS($C$12:G260)&lt;=$E$9,INDEX(monetisedvalue,_xlfn.AGGREGATE(15,3,(lookup=$E$8)/(lookup=$E$8)*ROW(lookup)-ROW(Library!$C$8),ROWS($C$12:G260)),MATCH(L$11,lookupnames,0)),"")</f>
        <v/>
      </c>
    </row>
    <row r="261" spans="1:12" s="53" customFormat="1" ht="45.65" customHeight="1">
      <c r="A261" s="52"/>
      <c r="B261" s="52"/>
      <c r="C261" s="52"/>
      <c r="D261" s="224" t="str">
        <f t="shared" si="16"/>
        <v/>
      </c>
      <c r="E261" s="231" t="str">
        <f t="shared" si="17"/>
        <v/>
      </c>
      <c r="F261" s="49" t="str">
        <f t="shared" si="18"/>
        <v/>
      </c>
      <c r="G261" s="49" t="str">
        <f t="shared" si="19"/>
        <v/>
      </c>
      <c r="H261" s="50" t="str" cm="1">
        <f t="array" ref="H261">IF(ROWS($C$12:C261)&lt;=$E$9,INDEX(monetisedvalue,_xlfn.AGGREGATE(15,3,(lookup=$E$8)/(lookup=$E$8)*ROW(lookup)-ROW(Library!$C$8),ROWS($C$12:C261)),MATCH(H$11,lookupnames,0)),"")</f>
        <v/>
      </c>
      <c r="I261" s="50" t="str" cm="1">
        <f t="array" ref="I261">IF(ROWS($C$12:D261)&lt;=$E$9,INDEX(monetisedvalue,_xlfn.AGGREGATE(15,3,(lookup=$E$8)/(lookup=$E$8)*ROW(lookup)-ROW(Library!$C$8),ROWS($C$12:D261)),MATCH(I$11,lookupnames,0)),"")</f>
        <v/>
      </c>
      <c r="J261" s="69" t="str" cm="1">
        <f t="array" ref="J261">IF(ROWS($C$12:E261)&lt;=$E$9,INDEX(monetisedvalue,_xlfn.AGGREGATE(15,3,(lookup=$E$8)/(lookup=$E$8)*ROW(lookup)-ROW(Library!$C$8),ROWS($C$12:E261)),MATCH(J$11,lookupnames,0)),"")</f>
        <v/>
      </c>
      <c r="K261" s="67" t="str" cm="1">
        <f t="array" ref="K261">IF(ROWS($C$12:F261)&lt;=$E$9,INDEX(monetisedvalue,_xlfn.AGGREGATE(15,3,(lookup=$E$8)/(lookup=$E$8)*ROW(lookup)-ROW(Library!$C$8),ROWS($C$12:F261)),MATCH(K$11,lookupnames,0)),"")</f>
        <v/>
      </c>
      <c r="L261" s="67" t="str" cm="1">
        <f t="array" ref="L261">IF(ROWS($C$12:G261)&lt;=$E$9,INDEX(monetisedvalue,_xlfn.AGGREGATE(15,3,(lookup=$E$8)/(lookup=$E$8)*ROW(lookup)-ROW(Library!$C$8),ROWS($C$12:G261)),MATCH(L$11,lookupnames,0)),"")</f>
        <v/>
      </c>
    </row>
    <row r="262" spans="1:12" s="53" customFormat="1" ht="45.65" customHeight="1">
      <c r="A262" s="52"/>
      <c r="B262" s="52"/>
      <c r="C262" s="52"/>
      <c r="D262" s="224" t="str">
        <f t="shared" si="16"/>
        <v/>
      </c>
      <c r="E262" s="231" t="str">
        <f t="shared" si="17"/>
        <v/>
      </c>
      <c r="F262" s="49" t="str">
        <f t="shared" si="18"/>
        <v/>
      </c>
      <c r="G262" s="49" t="str">
        <f t="shared" si="19"/>
        <v/>
      </c>
      <c r="H262" s="50" t="str" cm="1">
        <f t="array" ref="H262">IF(ROWS($C$12:C262)&lt;=$E$9,INDEX(monetisedvalue,_xlfn.AGGREGATE(15,3,(lookup=$E$8)/(lookup=$E$8)*ROW(lookup)-ROW(Library!$C$8),ROWS($C$12:C262)),MATCH(H$11,lookupnames,0)),"")</f>
        <v/>
      </c>
      <c r="I262" s="50" t="str" cm="1">
        <f t="array" ref="I262">IF(ROWS($C$12:D262)&lt;=$E$9,INDEX(monetisedvalue,_xlfn.AGGREGATE(15,3,(lookup=$E$8)/(lookup=$E$8)*ROW(lookup)-ROW(Library!$C$8),ROWS($C$12:D262)),MATCH(I$11,lookupnames,0)),"")</f>
        <v/>
      </c>
      <c r="J262" s="69" t="str" cm="1">
        <f t="array" ref="J262">IF(ROWS($C$12:E262)&lt;=$E$9,INDEX(monetisedvalue,_xlfn.AGGREGATE(15,3,(lookup=$E$8)/(lookup=$E$8)*ROW(lookup)-ROW(Library!$C$8),ROWS($C$12:E262)),MATCH(J$11,lookupnames,0)),"")</f>
        <v/>
      </c>
      <c r="K262" s="67" t="str" cm="1">
        <f t="array" ref="K262">IF(ROWS($C$12:F262)&lt;=$E$9,INDEX(monetisedvalue,_xlfn.AGGREGATE(15,3,(lookup=$E$8)/(lookup=$E$8)*ROW(lookup)-ROW(Library!$C$8),ROWS($C$12:F262)),MATCH(K$11,lookupnames,0)),"")</f>
        <v/>
      </c>
      <c r="L262" s="67" t="str" cm="1">
        <f t="array" ref="L262">IF(ROWS($C$12:G262)&lt;=$E$9,INDEX(monetisedvalue,_xlfn.AGGREGATE(15,3,(lookup=$E$8)/(lookup=$E$8)*ROW(lookup)-ROW(Library!$C$8),ROWS($C$12:G262)),MATCH(L$11,lookupnames,0)),"")</f>
        <v/>
      </c>
    </row>
    <row r="263" spans="1:12" s="53" customFormat="1" ht="45.65" customHeight="1">
      <c r="A263" s="52"/>
      <c r="B263" s="52"/>
      <c r="C263" s="52"/>
      <c r="D263" s="224" t="str">
        <f t="shared" si="16"/>
        <v/>
      </c>
      <c r="E263" s="231" t="str">
        <f t="shared" si="17"/>
        <v/>
      </c>
      <c r="F263" s="49" t="str">
        <f t="shared" si="18"/>
        <v/>
      </c>
      <c r="G263" s="49" t="str">
        <f t="shared" si="19"/>
        <v/>
      </c>
      <c r="H263" s="50" t="str" cm="1">
        <f t="array" ref="H263">IF(ROWS($C$12:C263)&lt;=$E$9,INDEX(monetisedvalue,_xlfn.AGGREGATE(15,3,(lookup=$E$8)/(lookup=$E$8)*ROW(lookup)-ROW(Library!$C$8),ROWS($C$12:C263)),MATCH(H$11,lookupnames,0)),"")</f>
        <v/>
      </c>
      <c r="I263" s="50" t="str" cm="1">
        <f t="array" ref="I263">IF(ROWS($C$12:D263)&lt;=$E$9,INDEX(monetisedvalue,_xlfn.AGGREGATE(15,3,(lookup=$E$8)/(lookup=$E$8)*ROW(lookup)-ROW(Library!$C$8),ROWS($C$12:D263)),MATCH(I$11,lookupnames,0)),"")</f>
        <v/>
      </c>
      <c r="J263" s="69" t="str" cm="1">
        <f t="array" ref="J263">IF(ROWS($C$12:E263)&lt;=$E$9,INDEX(monetisedvalue,_xlfn.AGGREGATE(15,3,(lookup=$E$8)/(lookup=$E$8)*ROW(lookup)-ROW(Library!$C$8),ROWS($C$12:E263)),MATCH(J$11,lookupnames,0)),"")</f>
        <v/>
      </c>
      <c r="K263" s="67" t="str" cm="1">
        <f t="array" ref="K263">IF(ROWS($C$12:F263)&lt;=$E$9,INDEX(monetisedvalue,_xlfn.AGGREGATE(15,3,(lookup=$E$8)/(lookup=$E$8)*ROW(lookup)-ROW(Library!$C$8),ROWS($C$12:F263)),MATCH(K$11,lookupnames,0)),"")</f>
        <v/>
      </c>
      <c r="L263" s="67" t="str" cm="1">
        <f t="array" ref="L263">IF(ROWS($C$12:G263)&lt;=$E$9,INDEX(monetisedvalue,_xlfn.AGGREGATE(15,3,(lookup=$E$8)/(lookup=$E$8)*ROW(lookup)-ROW(Library!$C$8),ROWS($C$12:G263)),MATCH(L$11,lookupnames,0)),"")</f>
        <v/>
      </c>
    </row>
    <row r="264" spans="1:12" s="53" customFormat="1" ht="45.65" customHeight="1">
      <c r="A264" s="52"/>
      <c r="B264" s="52"/>
      <c r="C264" s="52"/>
      <c r="D264" s="224" t="str">
        <f t="shared" si="16"/>
        <v/>
      </c>
      <c r="E264" s="231" t="str">
        <f t="shared" si="17"/>
        <v/>
      </c>
      <c r="F264" s="49" t="str">
        <f t="shared" si="18"/>
        <v/>
      </c>
      <c r="G264" s="49" t="str">
        <f t="shared" si="19"/>
        <v/>
      </c>
      <c r="H264" s="50" t="str" cm="1">
        <f t="array" ref="H264">IF(ROWS($C$12:C264)&lt;=$E$9,INDEX(monetisedvalue,_xlfn.AGGREGATE(15,3,(lookup=$E$8)/(lookup=$E$8)*ROW(lookup)-ROW(Library!$C$8),ROWS($C$12:C264)),MATCH(H$11,lookupnames,0)),"")</f>
        <v/>
      </c>
      <c r="I264" s="50" t="str" cm="1">
        <f t="array" ref="I264">IF(ROWS($C$12:D264)&lt;=$E$9,INDEX(monetisedvalue,_xlfn.AGGREGATE(15,3,(lookup=$E$8)/(lookup=$E$8)*ROW(lookup)-ROW(Library!$C$8),ROWS($C$12:D264)),MATCH(I$11,lookupnames,0)),"")</f>
        <v/>
      </c>
      <c r="J264" s="69" t="str" cm="1">
        <f t="array" ref="J264">IF(ROWS($C$12:E264)&lt;=$E$9,INDEX(monetisedvalue,_xlfn.AGGREGATE(15,3,(lookup=$E$8)/(lookup=$E$8)*ROW(lookup)-ROW(Library!$C$8),ROWS($C$12:E264)),MATCH(J$11,lookupnames,0)),"")</f>
        <v/>
      </c>
      <c r="K264" s="67" t="str" cm="1">
        <f t="array" ref="K264">IF(ROWS($C$12:F264)&lt;=$E$9,INDEX(monetisedvalue,_xlfn.AGGREGATE(15,3,(lookup=$E$8)/(lookup=$E$8)*ROW(lookup)-ROW(Library!$C$8),ROWS($C$12:F264)),MATCH(K$11,lookupnames,0)),"")</f>
        <v/>
      </c>
      <c r="L264" s="67" t="str" cm="1">
        <f t="array" ref="L264">IF(ROWS($C$12:G264)&lt;=$E$9,INDEX(monetisedvalue,_xlfn.AGGREGATE(15,3,(lookup=$E$8)/(lookup=$E$8)*ROW(lookup)-ROW(Library!$C$8),ROWS($C$12:G264)),MATCH(L$11,lookupnames,0)),"")</f>
        <v/>
      </c>
    </row>
    <row r="265" spans="1:12" s="53" customFormat="1" ht="45.65" customHeight="1">
      <c r="A265" s="52"/>
      <c r="B265" s="52"/>
      <c r="C265" s="52"/>
      <c r="D265" s="224" t="str">
        <f t="shared" si="16"/>
        <v/>
      </c>
      <c r="E265" s="231" t="str">
        <f t="shared" si="17"/>
        <v/>
      </c>
      <c r="F265" s="49" t="str">
        <f t="shared" si="18"/>
        <v/>
      </c>
      <c r="G265" s="49" t="str">
        <f t="shared" si="19"/>
        <v/>
      </c>
      <c r="H265" s="50" t="str" cm="1">
        <f t="array" ref="H265">IF(ROWS($C$12:C265)&lt;=$E$9,INDEX(monetisedvalue,_xlfn.AGGREGATE(15,3,(lookup=$E$8)/(lookup=$E$8)*ROW(lookup)-ROW(Library!$C$8),ROWS($C$12:C265)),MATCH(H$11,lookupnames,0)),"")</f>
        <v/>
      </c>
      <c r="I265" s="50" t="str" cm="1">
        <f t="array" ref="I265">IF(ROWS($C$12:D265)&lt;=$E$9,INDEX(monetisedvalue,_xlfn.AGGREGATE(15,3,(lookup=$E$8)/(lookup=$E$8)*ROW(lookup)-ROW(Library!$C$8),ROWS($C$12:D265)),MATCH(I$11,lookupnames,0)),"")</f>
        <v/>
      </c>
      <c r="J265" s="69" t="str" cm="1">
        <f t="array" ref="J265">IF(ROWS($C$12:E265)&lt;=$E$9,INDEX(monetisedvalue,_xlfn.AGGREGATE(15,3,(lookup=$E$8)/(lookup=$E$8)*ROW(lookup)-ROW(Library!$C$8),ROWS($C$12:E265)),MATCH(J$11,lookupnames,0)),"")</f>
        <v/>
      </c>
      <c r="K265" s="67" t="str" cm="1">
        <f t="array" ref="K265">IF(ROWS($C$12:F265)&lt;=$E$9,INDEX(monetisedvalue,_xlfn.AGGREGATE(15,3,(lookup=$E$8)/(lookup=$E$8)*ROW(lookup)-ROW(Library!$C$8),ROWS($C$12:F265)),MATCH(K$11,lookupnames,0)),"")</f>
        <v/>
      </c>
      <c r="L265" s="67" t="str" cm="1">
        <f t="array" ref="L265">IF(ROWS($C$12:G265)&lt;=$E$9,INDEX(monetisedvalue,_xlfn.AGGREGATE(15,3,(lookup=$E$8)/(lookup=$E$8)*ROW(lookup)-ROW(Library!$C$8),ROWS($C$12:G265)),MATCH(L$11,lookupnames,0)),"")</f>
        <v/>
      </c>
    </row>
    <row r="266" spans="1:12" s="53" customFormat="1" ht="45.65" customHeight="1">
      <c r="A266" s="52"/>
      <c r="B266" s="52"/>
      <c r="C266" s="52"/>
      <c r="D266" s="224" t="str">
        <f t="shared" si="16"/>
        <v/>
      </c>
      <c r="E266" s="231" t="str">
        <f t="shared" si="17"/>
        <v/>
      </c>
      <c r="F266" s="49" t="str">
        <f t="shared" si="18"/>
        <v/>
      </c>
      <c r="G266" s="49" t="str">
        <f t="shared" si="19"/>
        <v/>
      </c>
      <c r="H266" s="50" t="str" cm="1">
        <f t="array" ref="H266">IF(ROWS($C$12:C266)&lt;=$E$9,INDEX(monetisedvalue,_xlfn.AGGREGATE(15,3,(lookup=$E$8)/(lookup=$E$8)*ROW(lookup)-ROW(Library!$C$8),ROWS($C$12:C266)),MATCH(H$11,lookupnames,0)),"")</f>
        <v/>
      </c>
      <c r="I266" s="50" t="str" cm="1">
        <f t="array" ref="I266">IF(ROWS($C$12:D266)&lt;=$E$9,INDEX(monetisedvalue,_xlfn.AGGREGATE(15,3,(lookup=$E$8)/(lookup=$E$8)*ROW(lookup)-ROW(Library!$C$8),ROWS($C$12:D266)),MATCH(I$11,lookupnames,0)),"")</f>
        <v/>
      </c>
      <c r="J266" s="69" t="str" cm="1">
        <f t="array" ref="J266">IF(ROWS($C$12:E266)&lt;=$E$9,INDEX(monetisedvalue,_xlfn.AGGREGATE(15,3,(lookup=$E$8)/(lookup=$E$8)*ROW(lookup)-ROW(Library!$C$8),ROWS($C$12:E266)),MATCH(J$11,lookupnames,0)),"")</f>
        <v/>
      </c>
      <c r="K266" s="67" t="str" cm="1">
        <f t="array" ref="K266">IF(ROWS($C$12:F266)&lt;=$E$9,INDEX(monetisedvalue,_xlfn.AGGREGATE(15,3,(lookup=$E$8)/(lookup=$E$8)*ROW(lookup)-ROW(Library!$C$8),ROWS($C$12:F266)),MATCH(K$11,lookupnames,0)),"")</f>
        <v/>
      </c>
      <c r="L266" s="67" t="str" cm="1">
        <f t="array" ref="L266">IF(ROWS($C$12:G266)&lt;=$E$9,INDEX(monetisedvalue,_xlfn.AGGREGATE(15,3,(lookup=$E$8)/(lookup=$E$8)*ROW(lookup)-ROW(Library!$C$8),ROWS($C$12:G266)),MATCH(L$11,lookupnames,0)),"")</f>
        <v/>
      </c>
    </row>
    <row r="267" spans="1:12" s="53" customFormat="1" ht="45.65" customHeight="1">
      <c r="A267" s="52"/>
      <c r="B267" s="52"/>
      <c r="C267" s="52"/>
      <c r="D267" s="224" t="str">
        <f t="shared" si="16"/>
        <v/>
      </c>
      <c r="E267" s="231" t="str">
        <f t="shared" si="17"/>
        <v/>
      </c>
      <c r="F267" s="49" t="str">
        <f t="shared" si="18"/>
        <v/>
      </c>
      <c r="G267" s="49" t="str">
        <f t="shared" si="19"/>
        <v/>
      </c>
      <c r="H267" s="50" t="str" cm="1">
        <f t="array" ref="H267">IF(ROWS($C$12:C267)&lt;=$E$9,INDEX(monetisedvalue,_xlfn.AGGREGATE(15,3,(lookup=$E$8)/(lookup=$E$8)*ROW(lookup)-ROW(Library!$C$8),ROWS($C$12:C267)),MATCH(H$11,lookupnames,0)),"")</f>
        <v/>
      </c>
      <c r="I267" s="50" t="str" cm="1">
        <f t="array" ref="I267">IF(ROWS($C$12:D267)&lt;=$E$9,INDEX(monetisedvalue,_xlfn.AGGREGATE(15,3,(lookup=$E$8)/(lookup=$E$8)*ROW(lookup)-ROW(Library!$C$8),ROWS($C$12:D267)),MATCH(I$11,lookupnames,0)),"")</f>
        <v/>
      </c>
      <c r="J267" s="69" t="str" cm="1">
        <f t="array" ref="J267">IF(ROWS($C$12:E267)&lt;=$E$9,INDEX(monetisedvalue,_xlfn.AGGREGATE(15,3,(lookup=$E$8)/(lookup=$E$8)*ROW(lookup)-ROW(Library!$C$8),ROWS($C$12:E267)),MATCH(J$11,lookupnames,0)),"")</f>
        <v/>
      </c>
      <c r="K267" s="67" t="str" cm="1">
        <f t="array" ref="K267">IF(ROWS($C$12:F267)&lt;=$E$9,INDEX(monetisedvalue,_xlfn.AGGREGATE(15,3,(lookup=$E$8)/(lookup=$E$8)*ROW(lookup)-ROW(Library!$C$8),ROWS($C$12:F267)),MATCH(K$11,lookupnames,0)),"")</f>
        <v/>
      </c>
      <c r="L267" s="67" t="str" cm="1">
        <f t="array" ref="L267">IF(ROWS($C$12:G267)&lt;=$E$9,INDEX(monetisedvalue,_xlfn.AGGREGATE(15,3,(lookup=$E$8)/(lookup=$E$8)*ROW(lookup)-ROW(Library!$C$8),ROWS($C$12:G267)),MATCH(L$11,lookupnames,0)),"")</f>
        <v/>
      </c>
    </row>
    <row r="268" spans="1:12" ht="20.149999999999999" customHeight="1">
      <c r="A268" s="10"/>
      <c r="B268" s="10"/>
      <c r="C268" s="10"/>
      <c r="D268" s="224" t="str">
        <f t="shared" si="16"/>
        <v/>
      </c>
      <c r="E268" s="231" t="str">
        <f t="shared" si="17"/>
        <v/>
      </c>
      <c r="F268" s="49" t="str">
        <f t="shared" si="18"/>
        <v/>
      </c>
      <c r="G268" s="49" t="str">
        <f t="shared" si="19"/>
        <v/>
      </c>
      <c r="H268" s="50" t="str" cm="1">
        <f t="array" ref="H268">IF(ROWS($C$12:C268)&lt;=$E$9,INDEX(monetisedvalue,_xlfn.AGGREGATE(15,3,(lookup=$E$8)/(lookup=$E$8)*ROW(lookup)-ROW(Library!$C$8),ROWS($C$12:C268)),MATCH(H$11,lookupnames,0)),"")</f>
        <v/>
      </c>
      <c r="I268" s="50" t="str" cm="1">
        <f t="array" ref="I268">IF(ROWS($C$12:D268)&lt;=$E$9,INDEX(monetisedvalue,_xlfn.AGGREGATE(15,3,(lookup=$E$8)/(lookup=$E$8)*ROW(lookup)-ROW(Library!$C$8),ROWS($C$12:D268)),MATCH(I$11,lookupnames,0)),"")</f>
        <v/>
      </c>
      <c r="J268" s="69" t="str" cm="1">
        <f t="array" ref="J268">IF(ROWS($C$12:E268)&lt;=$E$9,INDEX(monetisedvalue,_xlfn.AGGREGATE(15,3,(lookup=$E$8)/(lookup=$E$8)*ROW(lookup)-ROW(Library!$C$8),ROWS($C$12:E268)),MATCH(J$11,lookupnames,0)),"")</f>
        <v/>
      </c>
      <c r="K268" s="67" t="str" cm="1">
        <f t="array" ref="K268">IF(ROWS($C$12:F268)&lt;=$E$9,INDEX(monetisedvalue,_xlfn.AGGREGATE(15,3,(lookup=$E$8)/(lookup=$E$8)*ROW(lookup)-ROW(Library!$C$8),ROWS($C$12:F268)),MATCH(K$11,lookupnames,0)),"")</f>
        <v/>
      </c>
      <c r="L268" s="67" t="str" cm="1">
        <f t="array" ref="L268">IF(ROWS($C$12:G268)&lt;=$E$9,INDEX(monetisedvalue,_xlfn.AGGREGATE(15,3,(lookup=$E$8)/(lookup=$E$8)*ROW(lookup)-ROW(Library!$C$8),ROWS($C$12:G268)),MATCH(L$11,lookupnames,0)),"")</f>
        <v/>
      </c>
    </row>
    <row r="269" spans="1:12" ht="20.149999999999999" customHeight="1">
      <c r="A269" s="10"/>
      <c r="B269" s="10"/>
      <c r="C269" s="10"/>
      <c r="D269" s="224" t="str">
        <f t="shared" ref="D269:D332" si="20">IF(H269&lt;&gt;"",CBcategory,"")</f>
        <v/>
      </c>
      <c r="E269" s="231" t="str">
        <f t="shared" ref="E269:E332" si="21">IF(I269&lt;&gt;"",Costbenefit,"")</f>
        <v/>
      </c>
      <c r="F269" s="49" t="str">
        <f t="shared" ref="F269:F332" si="22">IF(J269&lt;&gt;"",State,"")</f>
        <v/>
      </c>
      <c r="G269" s="49" t="str">
        <f t="shared" ref="G269:G332" si="23">IF(K269&lt;&gt;"",Location,"")</f>
        <v/>
      </c>
      <c r="H269" s="50" t="str" cm="1">
        <f t="array" ref="H269">IF(ROWS($C$12:C269)&lt;=$E$9,INDEX(monetisedvalue,_xlfn.AGGREGATE(15,3,(lookup=$E$8)/(lookup=$E$8)*ROW(lookup)-ROW(Library!$C$8),ROWS($C$12:C269)),MATCH(H$11,lookupnames,0)),"")</f>
        <v/>
      </c>
      <c r="I269" s="50" t="str" cm="1">
        <f t="array" ref="I269">IF(ROWS($C$12:D269)&lt;=$E$9,INDEX(monetisedvalue,_xlfn.AGGREGATE(15,3,(lookup=$E$8)/(lookup=$E$8)*ROW(lookup)-ROW(Library!$C$8),ROWS($C$12:D269)),MATCH(I$11,lookupnames,0)),"")</f>
        <v/>
      </c>
      <c r="J269" s="69" t="str" cm="1">
        <f t="array" ref="J269">IF(ROWS($C$12:E269)&lt;=$E$9,INDEX(monetisedvalue,_xlfn.AGGREGATE(15,3,(lookup=$E$8)/(lookup=$E$8)*ROW(lookup)-ROW(Library!$C$8),ROWS($C$12:E269)),MATCH(J$11,lookupnames,0)),"")</f>
        <v/>
      </c>
      <c r="K269" s="67" t="str" cm="1">
        <f t="array" ref="K269">IF(ROWS($C$12:F269)&lt;=$E$9,INDEX(monetisedvalue,_xlfn.AGGREGATE(15,3,(lookup=$E$8)/(lookup=$E$8)*ROW(lookup)-ROW(Library!$C$8),ROWS($C$12:F269)),MATCH(K$11,lookupnames,0)),"")</f>
        <v/>
      </c>
      <c r="L269" s="67" t="str" cm="1">
        <f t="array" ref="L269">IF(ROWS($C$12:G269)&lt;=$E$9,INDEX(monetisedvalue,_xlfn.AGGREGATE(15,3,(lookup=$E$8)/(lookup=$E$8)*ROW(lookup)-ROW(Library!$C$8),ROWS($C$12:G269)),MATCH(L$11,lookupnames,0)),"")</f>
        <v/>
      </c>
    </row>
    <row r="270" spans="1:12">
      <c r="A270" s="10"/>
      <c r="B270" s="10"/>
      <c r="C270" s="10"/>
      <c r="D270" s="224" t="str">
        <f t="shared" si="20"/>
        <v/>
      </c>
      <c r="E270" s="231" t="str">
        <f t="shared" si="21"/>
        <v/>
      </c>
      <c r="F270" s="49" t="str">
        <f t="shared" si="22"/>
        <v/>
      </c>
      <c r="G270" s="49" t="str">
        <f t="shared" si="23"/>
        <v/>
      </c>
      <c r="H270" s="50" t="str" cm="1">
        <f t="array" ref="H270">IF(ROWS($C$12:C270)&lt;=$E$9,INDEX(monetisedvalue,_xlfn.AGGREGATE(15,3,(lookup=$E$8)/(lookup=$E$8)*ROW(lookup)-ROW(Library!$C$8),ROWS($C$12:C270)),MATCH(H$11,lookupnames,0)),"")</f>
        <v/>
      </c>
      <c r="I270" s="50" t="str" cm="1">
        <f t="array" ref="I270">IF(ROWS($C$12:D270)&lt;=$E$9,INDEX(monetisedvalue,_xlfn.AGGREGATE(15,3,(lookup=$E$8)/(lookup=$E$8)*ROW(lookup)-ROW(Library!$C$8),ROWS($C$12:D270)),MATCH(I$11,lookupnames,0)),"")</f>
        <v/>
      </c>
      <c r="J270" s="69" t="str" cm="1">
        <f t="array" ref="J270">IF(ROWS($C$12:E270)&lt;=$E$9,INDEX(monetisedvalue,_xlfn.AGGREGATE(15,3,(lookup=$E$8)/(lookup=$E$8)*ROW(lookup)-ROW(Library!$C$8),ROWS($C$12:E270)),MATCH(J$11,lookupnames,0)),"")</f>
        <v/>
      </c>
      <c r="K270" s="67" t="str" cm="1">
        <f t="array" ref="K270">IF(ROWS($C$12:F270)&lt;=$E$9,INDEX(monetisedvalue,_xlfn.AGGREGATE(15,3,(lookup=$E$8)/(lookup=$E$8)*ROW(lookup)-ROW(Library!$C$8),ROWS($C$12:F270)),MATCH(K$11,lookupnames,0)),"")</f>
        <v/>
      </c>
      <c r="L270" s="67" t="str" cm="1">
        <f t="array" ref="L270">IF(ROWS($C$12:G270)&lt;=$E$9,INDEX(monetisedvalue,_xlfn.AGGREGATE(15,3,(lookup=$E$8)/(lookup=$E$8)*ROW(lookup)-ROW(Library!$C$8),ROWS($C$12:G270)),MATCH(L$11,lookupnames,0)),"")</f>
        <v/>
      </c>
    </row>
    <row r="271" spans="1:12">
      <c r="A271" s="10"/>
      <c r="B271" s="10"/>
      <c r="C271" s="10"/>
      <c r="D271" s="224" t="str">
        <f t="shared" si="20"/>
        <v/>
      </c>
      <c r="E271" s="231" t="str">
        <f t="shared" si="21"/>
        <v/>
      </c>
      <c r="F271" s="49" t="str">
        <f t="shared" si="22"/>
        <v/>
      </c>
      <c r="G271" s="49" t="str">
        <f t="shared" si="23"/>
        <v/>
      </c>
      <c r="H271" s="50" t="str" cm="1">
        <f t="array" ref="H271">IF(ROWS($C$12:C271)&lt;=$E$9,INDEX(monetisedvalue,_xlfn.AGGREGATE(15,3,(lookup=$E$8)/(lookup=$E$8)*ROW(lookup)-ROW(Library!$C$8),ROWS($C$12:C271)),MATCH(H$11,lookupnames,0)),"")</f>
        <v/>
      </c>
      <c r="I271" s="50" t="str" cm="1">
        <f t="array" ref="I271">IF(ROWS($C$12:D271)&lt;=$E$9,INDEX(monetisedvalue,_xlfn.AGGREGATE(15,3,(lookup=$E$8)/(lookup=$E$8)*ROW(lookup)-ROW(Library!$C$8),ROWS($C$12:D271)),MATCH(I$11,lookupnames,0)),"")</f>
        <v/>
      </c>
      <c r="J271" s="69" t="str" cm="1">
        <f t="array" ref="J271">IF(ROWS($C$12:E271)&lt;=$E$9,INDEX(monetisedvalue,_xlfn.AGGREGATE(15,3,(lookup=$E$8)/(lookup=$E$8)*ROW(lookup)-ROW(Library!$C$8),ROWS($C$12:E271)),MATCH(J$11,lookupnames,0)),"")</f>
        <v/>
      </c>
      <c r="K271" s="67" t="str" cm="1">
        <f t="array" ref="K271">IF(ROWS($C$12:F271)&lt;=$E$9,INDEX(monetisedvalue,_xlfn.AGGREGATE(15,3,(lookup=$E$8)/(lookup=$E$8)*ROW(lookup)-ROW(Library!$C$8),ROWS($C$12:F271)),MATCH(K$11,lookupnames,0)),"")</f>
        <v/>
      </c>
      <c r="L271" s="67" t="str" cm="1">
        <f t="array" ref="L271">IF(ROWS($C$12:G271)&lt;=$E$9,INDEX(monetisedvalue,_xlfn.AGGREGATE(15,3,(lookup=$E$8)/(lookup=$E$8)*ROW(lookup)-ROW(Library!$C$8),ROWS($C$12:G271)),MATCH(L$11,lookupnames,0)),"")</f>
        <v/>
      </c>
    </row>
    <row r="272" spans="1:12">
      <c r="A272" s="10"/>
      <c r="B272" s="10"/>
      <c r="C272" s="10"/>
      <c r="D272" s="224" t="str">
        <f t="shared" si="20"/>
        <v/>
      </c>
      <c r="E272" s="231" t="str">
        <f t="shared" si="21"/>
        <v/>
      </c>
      <c r="F272" s="49" t="str">
        <f t="shared" si="22"/>
        <v/>
      </c>
      <c r="G272" s="49" t="str">
        <f t="shared" si="23"/>
        <v/>
      </c>
      <c r="H272" s="50" t="str" cm="1">
        <f t="array" ref="H272">IF(ROWS($C$12:C272)&lt;=$E$9,INDEX(monetisedvalue,_xlfn.AGGREGATE(15,3,(lookup=$E$8)/(lookup=$E$8)*ROW(lookup)-ROW(Library!$C$8),ROWS($C$12:C272)),MATCH(H$11,lookupnames,0)),"")</f>
        <v/>
      </c>
      <c r="I272" s="50" t="str" cm="1">
        <f t="array" ref="I272">IF(ROWS($C$12:D272)&lt;=$E$9,INDEX(monetisedvalue,_xlfn.AGGREGATE(15,3,(lookup=$E$8)/(lookup=$E$8)*ROW(lookup)-ROW(Library!$C$8),ROWS($C$12:D272)),MATCH(I$11,lookupnames,0)),"")</f>
        <v/>
      </c>
      <c r="J272" s="69" t="str" cm="1">
        <f t="array" ref="J272">IF(ROWS($C$12:E272)&lt;=$E$9,INDEX(monetisedvalue,_xlfn.AGGREGATE(15,3,(lookup=$E$8)/(lookup=$E$8)*ROW(lookup)-ROW(Library!$C$8),ROWS($C$12:E272)),MATCH(J$11,lookupnames,0)),"")</f>
        <v/>
      </c>
      <c r="K272" s="67" t="str" cm="1">
        <f t="array" ref="K272">IF(ROWS($C$12:F272)&lt;=$E$9,INDEX(monetisedvalue,_xlfn.AGGREGATE(15,3,(lookup=$E$8)/(lookup=$E$8)*ROW(lookup)-ROW(Library!$C$8),ROWS($C$12:F272)),MATCH(K$11,lookupnames,0)),"")</f>
        <v/>
      </c>
      <c r="L272" s="67" t="str" cm="1">
        <f t="array" ref="L272">IF(ROWS($C$12:G272)&lt;=$E$9,INDEX(monetisedvalue,_xlfn.AGGREGATE(15,3,(lookup=$E$8)/(lookup=$E$8)*ROW(lookup)-ROW(Library!$C$8),ROWS($C$12:G272)),MATCH(L$11,lookupnames,0)),"")</f>
        <v/>
      </c>
    </row>
    <row r="273" spans="1:12">
      <c r="A273" s="10"/>
      <c r="B273" s="10"/>
      <c r="C273" s="10"/>
      <c r="D273" s="224" t="str">
        <f t="shared" si="20"/>
        <v/>
      </c>
      <c r="E273" s="231" t="str">
        <f t="shared" si="21"/>
        <v/>
      </c>
      <c r="F273" s="49" t="str">
        <f t="shared" si="22"/>
        <v/>
      </c>
      <c r="G273" s="49" t="str">
        <f t="shared" si="23"/>
        <v/>
      </c>
      <c r="H273" s="50" t="str" cm="1">
        <f t="array" ref="H273">IF(ROWS($C$12:C273)&lt;=$E$9,INDEX(monetisedvalue,_xlfn.AGGREGATE(15,3,(lookup=$E$8)/(lookup=$E$8)*ROW(lookup)-ROW(Library!$C$8),ROWS($C$12:C273)),MATCH(H$11,lookupnames,0)),"")</f>
        <v/>
      </c>
      <c r="I273" s="50" t="str" cm="1">
        <f t="array" ref="I273">IF(ROWS($C$12:D273)&lt;=$E$9,INDEX(monetisedvalue,_xlfn.AGGREGATE(15,3,(lookup=$E$8)/(lookup=$E$8)*ROW(lookup)-ROW(Library!$C$8),ROWS($C$12:D273)),MATCH(I$11,lookupnames,0)),"")</f>
        <v/>
      </c>
      <c r="J273" s="69" t="str" cm="1">
        <f t="array" ref="J273">IF(ROWS($C$12:E273)&lt;=$E$9,INDEX(monetisedvalue,_xlfn.AGGREGATE(15,3,(lookup=$E$8)/(lookup=$E$8)*ROW(lookup)-ROW(Library!$C$8),ROWS($C$12:E273)),MATCH(J$11,lookupnames,0)),"")</f>
        <v/>
      </c>
      <c r="K273" s="67" t="str" cm="1">
        <f t="array" ref="K273">IF(ROWS($C$12:F273)&lt;=$E$9,INDEX(monetisedvalue,_xlfn.AGGREGATE(15,3,(lookup=$E$8)/(lookup=$E$8)*ROW(lookup)-ROW(Library!$C$8),ROWS($C$12:F273)),MATCH(K$11,lookupnames,0)),"")</f>
        <v/>
      </c>
      <c r="L273" s="67" t="str" cm="1">
        <f t="array" ref="L273">IF(ROWS($C$12:G273)&lt;=$E$9,INDEX(monetisedvalue,_xlfn.AGGREGATE(15,3,(lookup=$E$8)/(lookup=$E$8)*ROW(lookup)-ROW(Library!$C$8),ROWS($C$12:G273)),MATCH(L$11,lookupnames,0)),"")</f>
        <v/>
      </c>
    </row>
    <row r="274" spans="1:12">
      <c r="A274" s="10"/>
      <c r="B274" s="10"/>
      <c r="C274" s="10"/>
      <c r="D274" s="224" t="str">
        <f t="shared" si="20"/>
        <v/>
      </c>
      <c r="E274" s="231" t="str">
        <f t="shared" si="21"/>
        <v/>
      </c>
      <c r="F274" s="49" t="str">
        <f t="shared" si="22"/>
        <v/>
      </c>
      <c r="G274" s="49" t="str">
        <f t="shared" si="23"/>
        <v/>
      </c>
      <c r="H274" s="50" t="str" cm="1">
        <f t="array" ref="H274">IF(ROWS($C$12:C274)&lt;=$E$9,INDEX(monetisedvalue,_xlfn.AGGREGATE(15,3,(lookup=$E$8)/(lookup=$E$8)*ROW(lookup)-ROW(Library!$C$8),ROWS($C$12:C274)),MATCH(H$11,lookupnames,0)),"")</f>
        <v/>
      </c>
      <c r="I274" s="50" t="str" cm="1">
        <f t="array" ref="I274">IF(ROWS($C$12:D274)&lt;=$E$9,INDEX(monetisedvalue,_xlfn.AGGREGATE(15,3,(lookup=$E$8)/(lookup=$E$8)*ROW(lookup)-ROW(Library!$C$8),ROWS($C$12:D274)),MATCH(I$11,lookupnames,0)),"")</f>
        <v/>
      </c>
      <c r="J274" s="69" t="str" cm="1">
        <f t="array" ref="J274">IF(ROWS($C$12:E274)&lt;=$E$9,INDEX(monetisedvalue,_xlfn.AGGREGATE(15,3,(lookup=$E$8)/(lookup=$E$8)*ROW(lookup)-ROW(Library!$C$8),ROWS($C$12:E274)),MATCH(J$11,lookupnames,0)),"")</f>
        <v/>
      </c>
      <c r="K274" s="67" t="str" cm="1">
        <f t="array" ref="K274">IF(ROWS($C$12:F274)&lt;=$E$9,INDEX(monetisedvalue,_xlfn.AGGREGATE(15,3,(lookup=$E$8)/(lookup=$E$8)*ROW(lookup)-ROW(Library!$C$8),ROWS($C$12:F274)),MATCH(K$11,lookupnames,0)),"")</f>
        <v/>
      </c>
      <c r="L274" s="67" t="str" cm="1">
        <f t="array" ref="L274">IF(ROWS($C$12:G274)&lt;=$E$9,INDEX(monetisedvalue,_xlfn.AGGREGATE(15,3,(lookup=$E$8)/(lookup=$E$8)*ROW(lookup)-ROW(Library!$C$8),ROWS($C$12:G274)),MATCH(L$11,lookupnames,0)),"")</f>
        <v/>
      </c>
    </row>
    <row r="275" spans="1:12">
      <c r="A275" s="10"/>
      <c r="B275" s="10"/>
      <c r="C275" s="10"/>
      <c r="D275" s="224" t="str">
        <f t="shared" si="20"/>
        <v/>
      </c>
      <c r="E275" s="231" t="str">
        <f t="shared" si="21"/>
        <v/>
      </c>
      <c r="F275" s="49" t="str">
        <f t="shared" si="22"/>
        <v/>
      </c>
      <c r="G275" s="49" t="str">
        <f t="shared" si="23"/>
        <v/>
      </c>
      <c r="H275" s="50" t="str" cm="1">
        <f t="array" ref="H275">IF(ROWS($C$12:C275)&lt;=$E$9,INDEX(monetisedvalue,_xlfn.AGGREGATE(15,3,(lookup=$E$8)/(lookup=$E$8)*ROW(lookup)-ROW(Library!$C$8),ROWS($C$12:C275)),MATCH(H$11,lookupnames,0)),"")</f>
        <v/>
      </c>
      <c r="I275" s="50" t="str" cm="1">
        <f t="array" ref="I275">IF(ROWS($C$12:D275)&lt;=$E$9,INDEX(monetisedvalue,_xlfn.AGGREGATE(15,3,(lookup=$E$8)/(lookup=$E$8)*ROW(lookup)-ROW(Library!$C$8),ROWS($C$12:D275)),MATCH(I$11,lookupnames,0)),"")</f>
        <v/>
      </c>
      <c r="J275" s="69" t="str" cm="1">
        <f t="array" ref="J275">IF(ROWS($C$12:E275)&lt;=$E$9,INDEX(monetisedvalue,_xlfn.AGGREGATE(15,3,(lookup=$E$8)/(lookup=$E$8)*ROW(lookup)-ROW(Library!$C$8),ROWS($C$12:E275)),MATCH(J$11,lookupnames,0)),"")</f>
        <v/>
      </c>
      <c r="K275" s="67" t="str" cm="1">
        <f t="array" ref="K275">IF(ROWS($C$12:F275)&lt;=$E$9,INDEX(monetisedvalue,_xlfn.AGGREGATE(15,3,(lookup=$E$8)/(lookup=$E$8)*ROW(lookup)-ROW(Library!$C$8),ROWS($C$12:F275)),MATCH(K$11,lookupnames,0)),"")</f>
        <v/>
      </c>
      <c r="L275" s="67" t="str" cm="1">
        <f t="array" ref="L275">IF(ROWS($C$12:G275)&lt;=$E$9,INDEX(monetisedvalue,_xlfn.AGGREGATE(15,3,(lookup=$E$8)/(lookup=$E$8)*ROW(lookup)-ROW(Library!$C$8),ROWS($C$12:G275)),MATCH(L$11,lookupnames,0)),"")</f>
        <v/>
      </c>
    </row>
    <row r="276" spans="1:12">
      <c r="A276" s="10"/>
      <c r="B276" s="10"/>
      <c r="C276" s="10"/>
      <c r="D276" s="224" t="str">
        <f t="shared" si="20"/>
        <v/>
      </c>
      <c r="E276" s="231" t="str">
        <f t="shared" si="21"/>
        <v/>
      </c>
      <c r="F276" s="49" t="str">
        <f t="shared" si="22"/>
        <v/>
      </c>
      <c r="G276" s="49" t="str">
        <f t="shared" si="23"/>
        <v/>
      </c>
      <c r="H276" s="50" t="str" cm="1">
        <f t="array" ref="H276">IF(ROWS($C$12:C276)&lt;=$E$9,INDEX(monetisedvalue,_xlfn.AGGREGATE(15,3,(lookup=$E$8)/(lookup=$E$8)*ROW(lookup)-ROW(Library!$C$8),ROWS($C$12:C276)),MATCH(H$11,lookupnames,0)),"")</f>
        <v/>
      </c>
      <c r="I276" s="50" t="str" cm="1">
        <f t="array" ref="I276">IF(ROWS($C$12:D276)&lt;=$E$9,INDEX(monetisedvalue,_xlfn.AGGREGATE(15,3,(lookup=$E$8)/(lookup=$E$8)*ROW(lookup)-ROW(Library!$C$8),ROWS($C$12:D276)),MATCH(I$11,lookupnames,0)),"")</f>
        <v/>
      </c>
      <c r="J276" s="69" t="str" cm="1">
        <f t="array" ref="J276">IF(ROWS($C$12:E276)&lt;=$E$9,INDEX(monetisedvalue,_xlfn.AGGREGATE(15,3,(lookup=$E$8)/(lookup=$E$8)*ROW(lookup)-ROW(Library!$C$8),ROWS($C$12:E276)),MATCH(J$11,lookupnames,0)),"")</f>
        <v/>
      </c>
      <c r="K276" s="67" t="str" cm="1">
        <f t="array" ref="K276">IF(ROWS($C$12:F276)&lt;=$E$9,INDEX(monetisedvalue,_xlfn.AGGREGATE(15,3,(lookup=$E$8)/(lookup=$E$8)*ROW(lookup)-ROW(Library!$C$8),ROWS($C$12:F276)),MATCH(K$11,lookupnames,0)),"")</f>
        <v/>
      </c>
      <c r="L276" s="67" t="str" cm="1">
        <f t="array" ref="L276">IF(ROWS($C$12:G276)&lt;=$E$9,INDEX(monetisedvalue,_xlfn.AGGREGATE(15,3,(lookup=$E$8)/(lookup=$E$8)*ROW(lookup)-ROW(Library!$C$8),ROWS($C$12:G276)),MATCH(L$11,lookupnames,0)),"")</f>
        <v/>
      </c>
    </row>
    <row r="277" spans="1:12">
      <c r="A277" s="10"/>
      <c r="B277" s="10"/>
      <c r="C277" s="10"/>
      <c r="D277" s="224" t="str">
        <f t="shared" si="20"/>
        <v/>
      </c>
      <c r="E277" s="231" t="str">
        <f t="shared" si="21"/>
        <v/>
      </c>
      <c r="F277" s="49" t="str">
        <f t="shared" si="22"/>
        <v/>
      </c>
      <c r="G277" s="49" t="str">
        <f t="shared" si="23"/>
        <v/>
      </c>
      <c r="H277" s="50" t="str" cm="1">
        <f t="array" ref="H277">IF(ROWS($C$12:C277)&lt;=$E$9,INDEX(monetisedvalue,_xlfn.AGGREGATE(15,3,(lookup=$E$8)/(lookup=$E$8)*ROW(lookup)-ROW(Library!$C$8),ROWS($C$12:C277)),MATCH(H$11,lookupnames,0)),"")</f>
        <v/>
      </c>
      <c r="I277" s="50" t="str" cm="1">
        <f t="array" ref="I277">IF(ROWS($C$12:D277)&lt;=$E$9,INDEX(monetisedvalue,_xlfn.AGGREGATE(15,3,(lookup=$E$8)/(lookup=$E$8)*ROW(lookup)-ROW(Library!$C$8),ROWS($C$12:D277)),MATCH(I$11,lookupnames,0)),"")</f>
        <v/>
      </c>
      <c r="J277" s="69" t="str" cm="1">
        <f t="array" ref="J277">IF(ROWS($C$12:E277)&lt;=$E$9,INDEX(monetisedvalue,_xlfn.AGGREGATE(15,3,(lookup=$E$8)/(lookup=$E$8)*ROW(lookup)-ROW(Library!$C$8),ROWS($C$12:E277)),MATCH(J$11,lookupnames,0)),"")</f>
        <v/>
      </c>
      <c r="K277" s="67" t="str" cm="1">
        <f t="array" ref="K277">IF(ROWS($C$12:F277)&lt;=$E$9,INDEX(monetisedvalue,_xlfn.AGGREGATE(15,3,(lookup=$E$8)/(lookup=$E$8)*ROW(lookup)-ROW(Library!$C$8),ROWS($C$12:F277)),MATCH(K$11,lookupnames,0)),"")</f>
        <v/>
      </c>
      <c r="L277" s="67" t="str" cm="1">
        <f t="array" ref="L277">IF(ROWS($C$12:G277)&lt;=$E$9,INDEX(monetisedvalue,_xlfn.AGGREGATE(15,3,(lookup=$E$8)/(lookup=$E$8)*ROW(lookup)-ROW(Library!$C$8),ROWS($C$12:G277)),MATCH(L$11,lookupnames,0)),"")</f>
        <v/>
      </c>
    </row>
    <row r="278" spans="1:12">
      <c r="A278" s="10"/>
      <c r="B278" s="10"/>
      <c r="C278" s="10"/>
      <c r="D278" s="224" t="str">
        <f t="shared" si="20"/>
        <v/>
      </c>
      <c r="E278" s="231" t="str">
        <f t="shared" si="21"/>
        <v/>
      </c>
      <c r="F278" s="49" t="str">
        <f t="shared" si="22"/>
        <v/>
      </c>
      <c r="G278" s="49" t="str">
        <f t="shared" si="23"/>
        <v/>
      </c>
      <c r="H278" s="50" t="str" cm="1">
        <f t="array" ref="H278">IF(ROWS($C$12:C278)&lt;=$E$9,INDEX(monetisedvalue,_xlfn.AGGREGATE(15,3,(lookup=$E$8)/(lookup=$E$8)*ROW(lookup)-ROW(Library!$C$8),ROWS($C$12:C278)),MATCH(H$11,lookupnames,0)),"")</f>
        <v/>
      </c>
      <c r="I278" s="50" t="str" cm="1">
        <f t="array" ref="I278">IF(ROWS($C$12:D278)&lt;=$E$9,INDEX(monetisedvalue,_xlfn.AGGREGATE(15,3,(lookup=$E$8)/(lookup=$E$8)*ROW(lookup)-ROW(Library!$C$8),ROWS($C$12:D278)),MATCH(I$11,lookupnames,0)),"")</f>
        <v/>
      </c>
      <c r="J278" s="69" t="str" cm="1">
        <f t="array" ref="J278">IF(ROWS($C$12:E278)&lt;=$E$9,INDEX(monetisedvalue,_xlfn.AGGREGATE(15,3,(lookup=$E$8)/(lookup=$E$8)*ROW(lookup)-ROW(Library!$C$8),ROWS($C$12:E278)),MATCH(J$11,lookupnames,0)),"")</f>
        <v/>
      </c>
      <c r="K278" s="67" t="str" cm="1">
        <f t="array" ref="K278">IF(ROWS($C$12:F278)&lt;=$E$9,INDEX(monetisedvalue,_xlfn.AGGREGATE(15,3,(lookup=$E$8)/(lookup=$E$8)*ROW(lookup)-ROW(Library!$C$8),ROWS($C$12:F278)),MATCH(K$11,lookupnames,0)),"")</f>
        <v/>
      </c>
      <c r="L278" s="67" t="str" cm="1">
        <f t="array" ref="L278">IF(ROWS($C$12:G278)&lt;=$E$9,INDEX(monetisedvalue,_xlfn.AGGREGATE(15,3,(lookup=$E$8)/(lookup=$E$8)*ROW(lookup)-ROW(Library!$C$8),ROWS($C$12:G278)),MATCH(L$11,lookupnames,0)),"")</f>
        <v/>
      </c>
    </row>
    <row r="279" spans="1:12">
      <c r="A279" s="10"/>
      <c r="B279" s="10"/>
      <c r="C279" s="10"/>
      <c r="D279" s="224" t="str">
        <f t="shared" si="20"/>
        <v/>
      </c>
      <c r="E279" s="231" t="str">
        <f t="shared" si="21"/>
        <v/>
      </c>
      <c r="F279" s="49" t="str">
        <f t="shared" si="22"/>
        <v/>
      </c>
      <c r="G279" s="49" t="str">
        <f t="shared" si="23"/>
        <v/>
      </c>
      <c r="H279" s="50" t="str" cm="1">
        <f t="array" ref="H279">IF(ROWS($C$12:C279)&lt;=$E$9,INDEX(monetisedvalue,_xlfn.AGGREGATE(15,3,(lookup=$E$8)/(lookup=$E$8)*ROW(lookup)-ROW(Library!$C$8),ROWS($C$12:C279)),MATCH(H$11,lookupnames,0)),"")</f>
        <v/>
      </c>
      <c r="I279" s="50" t="str" cm="1">
        <f t="array" ref="I279">IF(ROWS($C$12:D279)&lt;=$E$9,INDEX(monetisedvalue,_xlfn.AGGREGATE(15,3,(lookup=$E$8)/(lookup=$E$8)*ROW(lookup)-ROW(Library!$C$8),ROWS($C$12:D279)),MATCH(I$11,lookupnames,0)),"")</f>
        <v/>
      </c>
      <c r="J279" s="69" t="str" cm="1">
        <f t="array" ref="J279">IF(ROWS($C$12:E279)&lt;=$E$9,INDEX(monetisedvalue,_xlfn.AGGREGATE(15,3,(lookup=$E$8)/(lookup=$E$8)*ROW(lookup)-ROW(Library!$C$8),ROWS($C$12:E279)),MATCH(J$11,lookupnames,0)),"")</f>
        <v/>
      </c>
      <c r="K279" s="67" t="str" cm="1">
        <f t="array" ref="K279">IF(ROWS($C$12:F279)&lt;=$E$9,INDEX(monetisedvalue,_xlfn.AGGREGATE(15,3,(lookup=$E$8)/(lookup=$E$8)*ROW(lookup)-ROW(Library!$C$8),ROWS($C$12:F279)),MATCH(K$11,lookupnames,0)),"")</f>
        <v/>
      </c>
      <c r="L279" s="67" t="str" cm="1">
        <f t="array" ref="L279">IF(ROWS($C$12:G279)&lt;=$E$9,INDEX(monetisedvalue,_xlfn.AGGREGATE(15,3,(lookup=$E$8)/(lookup=$E$8)*ROW(lookup)-ROW(Library!$C$8),ROWS($C$12:G279)),MATCH(L$11,lookupnames,0)),"")</f>
        <v/>
      </c>
    </row>
    <row r="280" spans="1:12">
      <c r="A280" s="10"/>
      <c r="B280" s="10"/>
      <c r="C280" s="10"/>
      <c r="D280" s="224" t="str">
        <f t="shared" si="20"/>
        <v/>
      </c>
      <c r="E280" s="231" t="str">
        <f t="shared" si="21"/>
        <v/>
      </c>
      <c r="F280" s="49" t="str">
        <f t="shared" si="22"/>
        <v/>
      </c>
      <c r="G280" s="49" t="str">
        <f t="shared" si="23"/>
        <v/>
      </c>
      <c r="H280" s="50" t="str" cm="1">
        <f t="array" ref="H280">IF(ROWS($C$12:C280)&lt;=$E$9,INDEX(monetisedvalue,_xlfn.AGGREGATE(15,3,(lookup=$E$8)/(lookup=$E$8)*ROW(lookup)-ROW(Library!$C$8),ROWS($C$12:C280)),MATCH(H$11,lookupnames,0)),"")</f>
        <v/>
      </c>
      <c r="I280" s="50" t="str" cm="1">
        <f t="array" ref="I280">IF(ROWS($C$12:D280)&lt;=$E$9,INDEX(monetisedvalue,_xlfn.AGGREGATE(15,3,(lookup=$E$8)/(lookup=$E$8)*ROW(lookup)-ROW(Library!$C$8),ROWS($C$12:D280)),MATCH(I$11,lookupnames,0)),"")</f>
        <v/>
      </c>
      <c r="J280" s="69" t="str" cm="1">
        <f t="array" ref="J280">IF(ROWS($C$12:E280)&lt;=$E$9,INDEX(monetisedvalue,_xlfn.AGGREGATE(15,3,(lookup=$E$8)/(lookup=$E$8)*ROW(lookup)-ROW(Library!$C$8),ROWS($C$12:E280)),MATCH(J$11,lookupnames,0)),"")</f>
        <v/>
      </c>
      <c r="K280" s="67" t="str" cm="1">
        <f t="array" ref="K280">IF(ROWS($C$12:F280)&lt;=$E$9,INDEX(monetisedvalue,_xlfn.AGGREGATE(15,3,(lookup=$E$8)/(lookup=$E$8)*ROW(lookup)-ROW(Library!$C$8),ROWS($C$12:F280)),MATCH(K$11,lookupnames,0)),"")</f>
        <v/>
      </c>
      <c r="L280" s="67" t="str" cm="1">
        <f t="array" ref="L280">IF(ROWS($C$12:G280)&lt;=$E$9,INDEX(monetisedvalue,_xlfn.AGGREGATE(15,3,(lookup=$E$8)/(lookup=$E$8)*ROW(lookup)-ROW(Library!$C$8),ROWS($C$12:G280)),MATCH(L$11,lookupnames,0)),"")</f>
        <v/>
      </c>
    </row>
    <row r="281" spans="1:12">
      <c r="A281" s="10"/>
      <c r="B281" s="10"/>
      <c r="C281" s="10"/>
      <c r="D281" s="224" t="str">
        <f t="shared" si="20"/>
        <v/>
      </c>
      <c r="E281" s="231" t="str">
        <f t="shared" si="21"/>
        <v/>
      </c>
      <c r="F281" s="49" t="str">
        <f t="shared" si="22"/>
        <v/>
      </c>
      <c r="G281" s="49" t="str">
        <f t="shared" si="23"/>
        <v/>
      </c>
      <c r="H281" s="50" t="str" cm="1">
        <f t="array" ref="H281">IF(ROWS($C$12:C281)&lt;=$E$9,INDEX(monetisedvalue,_xlfn.AGGREGATE(15,3,(lookup=$E$8)/(lookup=$E$8)*ROW(lookup)-ROW(Library!$C$8),ROWS($C$12:C281)),MATCH(H$11,lookupnames,0)),"")</f>
        <v/>
      </c>
      <c r="I281" s="50" t="str" cm="1">
        <f t="array" ref="I281">IF(ROWS($C$12:D281)&lt;=$E$9,INDEX(monetisedvalue,_xlfn.AGGREGATE(15,3,(lookup=$E$8)/(lookup=$E$8)*ROW(lookup)-ROW(Library!$C$8),ROWS($C$12:D281)),MATCH(I$11,lookupnames,0)),"")</f>
        <v/>
      </c>
      <c r="J281" s="69" t="str" cm="1">
        <f t="array" ref="J281">IF(ROWS($C$12:E281)&lt;=$E$9,INDEX(monetisedvalue,_xlfn.AGGREGATE(15,3,(lookup=$E$8)/(lookup=$E$8)*ROW(lookup)-ROW(Library!$C$8),ROWS($C$12:E281)),MATCH(J$11,lookupnames,0)),"")</f>
        <v/>
      </c>
      <c r="K281" s="67" t="str" cm="1">
        <f t="array" ref="K281">IF(ROWS($C$12:F281)&lt;=$E$9,INDEX(monetisedvalue,_xlfn.AGGREGATE(15,3,(lookup=$E$8)/(lookup=$E$8)*ROW(lookup)-ROW(Library!$C$8),ROWS($C$12:F281)),MATCH(K$11,lookupnames,0)),"")</f>
        <v/>
      </c>
      <c r="L281" s="67" t="str" cm="1">
        <f t="array" ref="L281">IF(ROWS($C$12:G281)&lt;=$E$9,INDEX(monetisedvalue,_xlfn.AGGREGATE(15,3,(lookup=$E$8)/(lookup=$E$8)*ROW(lookup)-ROW(Library!$C$8),ROWS($C$12:G281)),MATCH(L$11,lookupnames,0)),"")</f>
        <v/>
      </c>
    </row>
    <row r="282" spans="1:12">
      <c r="A282" s="10"/>
      <c r="B282" s="10"/>
      <c r="C282" s="10"/>
      <c r="D282" s="224" t="str">
        <f t="shared" si="20"/>
        <v/>
      </c>
      <c r="E282" s="231" t="str">
        <f t="shared" si="21"/>
        <v/>
      </c>
      <c r="F282" s="49" t="str">
        <f t="shared" si="22"/>
        <v/>
      </c>
      <c r="G282" s="49" t="str">
        <f t="shared" si="23"/>
        <v/>
      </c>
      <c r="H282" s="50" t="str" cm="1">
        <f t="array" ref="H282">IF(ROWS($C$12:C282)&lt;=$E$9,INDEX(monetisedvalue,_xlfn.AGGREGATE(15,3,(lookup=$E$8)/(lookup=$E$8)*ROW(lookup)-ROW(Library!$C$8),ROWS($C$12:C282)),MATCH(H$11,lookupnames,0)),"")</f>
        <v/>
      </c>
      <c r="I282" s="50" t="str" cm="1">
        <f t="array" ref="I282">IF(ROWS($C$12:D282)&lt;=$E$9,INDEX(monetisedvalue,_xlfn.AGGREGATE(15,3,(lookup=$E$8)/(lookup=$E$8)*ROW(lookup)-ROW(Library!$C$8),ROWS($C$12:D282)),MATCH(I$11,lookupnames,0)),"")</f>
        <v/>
      </c>
      <c r="J282" s="69" t="str" cm="1">
        <f t="array" ref="J282">IF(ROWS($C$12:E282)&lt;=$E$9,INDEX(monetisedvalue,_xlfn.AGGREGATE(15,3,(lookup=$E$8)/(lookup=$E$8)*ROW(lookup)-ROW(Library!$C$8),ROWS($C$12:E282)),MATCH(J$11,lookupnames,0)),"")</f>
        <v/>
      </c>
      <c r="K282" s="67" t="str" cm="1">
        <f t="array" ref="K282">IF(ROWS($C$12:F282)&lt;=$E$9,INDEX(monetisedvalue,_xlfn.AGGREGATE(15,3,(lookup=$E$8)/(lookup=$E$8)*ROW(lookup)-ROW(Library!$C$8),ROWS($C$12:F282)),MATCH(K$11,lookupnames,0)),"")</f>
        <v/>
      </c>
      <c r="L282" s="67" t="str" cm="1">
        <f t="array" ref="L282">IF(ROWS($C$12:G282)&lt;=$E$9,INDEX(monetisedvalue,_xlfn.AGGREGATE(15,3,(lookup=$E$8)/(lookup=$E$8)*ROW(lookup)-ROW(Library!$C$8),ROWS($C$12:G282)),MATCH(L$11,lookupnames,0)),"")</f>
        <v/>
      </c>
    </row>
    <row r="283" spans="1:12">
      <c r="A283" s="10"/>
      <c r="B283" s="10"/>
      <c r="C283" s="10"/>
      <c r="D283" s="224" t="str">
        <f t="shared" si="20"/>
        <v/>
      </c>
      <c r="E283" s="231" t="str">
        <f t="shared" si="21"/>
        <v/>
      </c>
      <c r="F283" s="49" t="str">
        <f t="shared" si="22"/>
        <v/>
      </c>
      <c r="G283" s="49" t="str">
        <f t="shared" si="23"/>
        <v/>
      </c>
      <c r="H283" s="50" t="str" cm="1">
        <f t="array" ref="H283">IF(ROWS($C$12:C283)&lt;=$E$9,INDEX(monetisedvalue,_xlfn.AGGREGATE(15,3,(lookup=$E$8)/(lookup=$E$8)*ROW(lookup)-ROW(Library!$C$8),ROWS($C$12:C283)),MATCH(H$11,lookupnames,0)),"")</f>
        <v/>
      </c>
      <c r="I283" s="50" t="str" cm="1">
        <f t="array" ref="I283">IF(ROWS($C$12:D283)&lt;=$E$9,INDEX(monetisedvalue,_xlfn.AGGREGATE(15,3,(lookup=$E$8)/(lookup=$E$8)*ROW(lookup)-ROW(Library!$C$8),ROWS($C$12:D283)),MATCH(I$11,lookupnames,0)),"")</f>
        <v/>
      </c>
      <c r="J283" s="69" t="str" cm="1">
        <f t="array" ref="J283">IF(ROWS($C$12:E283)&lt;=$E$9,INDEX(monetisedvalue,_xlfn.AGGREGATE(15,3,(lookup=$E$8)/(lookup=$E$8)*ROW(lookup)-ROW(Library!$C$8),ROWS($C$12:E283)),MATCH(J$11,lookupnames,0)),"")</f>
        <v/>
      </c>
      <c r="K283" s="67" t="str" cm="1">
        <f t="array" ref="K283">IF(ROWS($C$12:F283)&lt;=$E$9,INDEX(monetisedvalue,_xlfn.AGGREGATE(15,3,(lookup=$E$8)/(lookup=$E$8)*ROW(lookup)-ROW(Library!$C$8),ROWS($C$12:F283)),MATCH(K$11,lookupnames,0)),"")</f>
        <v/>
      </c>
      <c r="L283" s="67" t="str" cm="1">
        <f t="array" ref="L283">IF(ROWS($C$12:G283)&lt;=$E$9,INDEX(monetisedvalue,_xlfn.AGGREGATE(15,3,(lookup=$E$8)/(lookup=$E$8)*ROW(lookup)-ROW(Library!$C$8),ROWS($C$12:G283)),MATCH(L$11,lookupnames,0)),"")</f>
        <v/>
      </c>
    </row>
    <row r="284" spans="1:12">
      <c r="A284" s="10"/>
      <c r="B284" s="10"/>
      <c r="C284" s="10"/>
      <c r="D284" s="224" t="str">
        <f t="shared" si="20"/>
        <v/>
      </c>
      <c r="E284" s="231" t="str">
        <f t="shared" si="21"/>
        <v/>
      </c>
      <c r="F284" s="49" t="str">
        <f t="shared" si="22"/>
        <v/>
      </c>
      <c r="G284" s="49" t="str">
        <f t="shared" si="23"/>
        <v/>
      </c>
      <c r="H284" s="50" t="str" cm="1">
        <f t="array" ref="H284">IF(ROWS($C$12:C284)&lt;=$E$9,INDEX(monetisedvalue,_xlfn.AGGREGATE(15,3,(lookup=$E$8)/(lookup=$E$8)*ROW(lookup)-ROW(Library!$C$8),ROWS($C$12:C284)),MATCH(H$11,lookupnames,0)),"")</f>
        <v/>
      </c>
      <c r="I284" s="50" t="str" cm="1">
        <f t="array" ref="I284">IF(ROWS($C$12:D284)&lt;=$E$9,INDEX(monetisedvalue,_xlfn.AGGREGATE(15,3,(lookup=$E$8)/(lookup=$E$8)*ROW(lookup)-ROW(Library!$C$8),ROWS($C$12:D284)),MATCH(I$11,lookupnames,0)),"")</f>
        <v/>
      </c>
      <c r="J284" s="69" t="str" cm="1">
        <f t="array" ref="J284">IF(ROWS($C$12:E284)&lt;=$E$9,INDEX(monetisedvalue,_xlfn.AGGREGATE(15,3,(lookup=$E$8)/(lookup=$E$8)*ROW(lookup)-ROW(Library!$C$8),ROWS($C$12:E284)),MATCH(J$11,lookupnames,0)),"")</f>
        <v/>
      </c>
      <c r="K284" s="67" t="str" cm="1">
        <f t="array" ref="K284">IF(ROWS($C$12:F284)&lt;=$E$9,INDEX(monetisedvalue,_xlfn.AGGREGATE(15,3,(lookup=$E$8)/(lookup=$E$8)*ROW(lookup)-ROW(Library!$C$8),ROWS($C$12:F284)),MATCH(K$11,lookupnames,0)),"")</f>
        <v/>
      </c>
      <c r="L284" s="67" t="str" cm="1">
        <f t="array" ref="L284">IF(ROWS($C$12:G284)&lt;=$E$9,INDEX(monetisedvalue,_xlfn.AGGREGATE(15,3,(lookup=$E$8)/(lookup=$E$8)*ROW(lookup)-ROW(Library!$C$8),ROWS($C$12:G284)),MATCH(L$11,lookupnames,0)),"")</f>
        <v/>
      </c>
    </row>
    <row r="285" spans="1:12">
      <c r="A285" s="10"/>
      <c r="B285" s="10"/>
      <c r="C285" s="10"/>
      <c r="D285" s="224" t="str">
        <f t="shared" si="20"/>
        <v/>
      </c>
      <c r="E285" s="231" t="str">
        <f t="shared" si="21"/>
        <v/>
      </c>
      <c r="F285" s="49" t="str">
        <f t="shared" si="22"/>
        <v/>
      </c>
      <c r="G285" s="49" t="str">
        <f t="shared" si="23"/>
        <v/>
      </c>
      <c r="H285" s="50" t="str" cm="1">
        <f t="array" ref="H285">IF(ROWS($C$12:C285)&lt;=$E$9,INDEX(monetisedvalue,_xlfn.AGGREGATE(15,3,(lookup=$E$8)/(lookup=$E$8)*ROW(lookup)-ROW(Library!$C$8),ROWS($C$12:C285)),MATCH(H$11,lookupnames,0)),"")</f>
        <v/>
      </c>
      <c r="I285" s="50" t="str" cm="1">
        <f t="array" ref="I285">IF(ROWS($C$12:D285)&lt;=$E$9,INDEX(monetisedvalue,_xlfn.AGGREGATE(15,3,(lookup=$E$8)/(lookup=$E$8)*ROW(lookup)-ROW(Library!$C$8),ROWS($C$12:D285)),MATCH(I$11,lookupnames,0)),"")</f>
        <v/>
      </c>
      <c r="J285" s="69" t="str" cm="1">
        <f t="array" ref="J285">IF(ROWS($C$12:E285)&lt;=$E$9,INDEX(monetisedvalue,_xlfn.AGGREGATE(15,3,(lookup=$E$8)/(lookup=$E$8)*ROW(lookup)-ROW(Library!$C$8),ROWS($C$12:E285)),MATCH(J$11,lookupnames,0)),"")</f>
        <v/>
      </c>
      <c r="K285" s="67" t="str" cm="1">
        <f t="array" ref="K285">IF(ROWS($C$12:F285)&lt;=$E$9,INDEX(monetisedvalue,_xlfn.AGGREGATE(15,3,(lookup=$E$8)/(lookup=$E$8)*ROW(lookup)-ROW(Library!$C$8),ROWS($C$12:F285)),MATCH(K$11,lookupnames,0)),"")</f>
        <v/>
      </c>
      <c r="L285" s="67" t="str" cm="1">
        <f t="array" ref="L285">IF(ROWS($C$12:G285)&lt;=$E$9,INDEX(monetisedvalue,_xlfn.AGGREGATE(15,3,(lookup=$E$8)/(lookup=$E$8)*ROW(lookup)-ROW(Library!$C$8),ROWS($C$12:G285)),MATCH(L$11,lookupnames,0)),"")</f>
        <v/>
      </c>
    </row>
    <row r="286" spans="1:12">
      <c r="A286" s="10"/>
      <c r="B286" s="10"/>
      <c r="C286" s="10"/>
      <c r="D286" s="224" t="str">
        <f t="shared" si="20"/>
        <v/>
      </c>
      <c r="E286" s="231" t="str">
        <f t="shared" si="21"/>
        <v/>
      </c>
      <c r="F286" s="49" t="str">
        <f t="shared" si="22"/>
        <v/>
      </c>
      <c r="G286" s="49" t="str">
        <f t="shared" si="23"/>
        <v/>
      </c>
      <c r="H286" s="50" t="str" cm="1">
        <f t="array" ref="H286">IF(ROWS($C$12:C286)&lt;=$E$9,INDEX(monetisedvalue,_xlfn.AGGREGATE(15,3,(lookup=$E$8)/(lookup=$E$8)*ROW(lookup)-ROW(Library!$C$8),ROWS($C$12:C286)),MATCH(H$11,lookupnames,0)),"")</f>
        <v/>
      </c>
      <c r="I286" s="50" t="str" cm="1">
        <f t="array" ref="I286">IF(ROWS($C$12:D286)&lt;=$E$9,INDEX(monetisedvalue,_xlfn.AGGREGATE(15,3,(lookup=$E$8)/(lookup=$E$8)*ROW(lookup)-ROW(Library!$C$8),ROWS($C$12:D286)),MATCH(I$11,lookupnames,0)),"")</f>
        <v/>
      </c>
      <c r="J286" s="69" t="str" cm="1">
        <f t="array" ref="J286">IF(ROWS($C$12:E286)&lt;=$E$9,INDEX(monetisedvalue,_xlfn.AGGREGATE(15,3,(lookup=$E$8)/(lookup=$E$8)*ROW(lookup)-ROW(Library!$C$8),ROWS($C$12:E286)),MATCH(J$11,lookupnames,0)),"")</f>
        <v/>
      </c>
      <c r="K286" s="67" t="str" cm="1">
        <f t="array" ref="K286">IF(ROWS($C$12:F286)&lt;=$E$9,INDEX(monetisedvalue,_xlfn.AGGREGATE(15,3,(lookup=$E$8)/(lookup=$E$8)*ROW(lookup)-ROW(Library!$C$8),ROWS($C$12:F286)),MATCH(K$11,lookupnames,0)),"")</f>
        <v/>
      </c>
      <c r="L286" s="67" t="str" cm="1">
        <f t="array" ref="L286">IF(ROWS($C$12:G286)&lt;=$E$9,INDEX(monetisedvalue,_xlfn.AGGREGATE(15,3,(lookup=$E$8)/(lookup=$E$8)*ROW(lookup)-ROW(Library!$C$8),ROWS($C$12:G286)),MATCH(L$11,lookupnames,0)),"")</f>
        <v/>
      </c>
    </row>
    <row r="287" spans="1:12">
      <c r="A287" s="10"/>
      <c r="B287" s="10"/>
      <c r="C287" s="10"/>
      <c r="D287" s="224" t="str">
        <f t="shared" si="20"/>
        <v/>
      </c>
      <c r="E287" s="231" t="str">
        <f t="shared" si="21"/>
        <v/>
      </c>
      <c r="F287" s="49" t="str">
        <f t="shared" si="22"/>
        <v/>
      </c>
      <c r="G287" s="49" t="str">
        <f t="shared" si="23"/>
        <v/>
      </c>
      <c r="H287" s="50" t="str" cm="1">
        <f t="array" ref="H287">IF(ROWS($C$12:C287)&lt;=$E$9,INDEX(monetisedvalue,_xlfn.AGGREGATE(15,3,(lookup=$E$8)/(lookup=$E$8)*ROW(lookup)-ROW(Library!$C$8),ROWS($C$12:C287)),MATCH(H$11,lookupnames,0)),"")</f>
        <v/>
      </c>
      <c r="I287" s="50" t="str" cm="1">
        <f t="array" ref="I287">IF(ROWS($C$12:D287)&lt;=$E$9,INDEX(monetisedvalue,_xlfn.AGGREGATE(15,3,(lookup=$E$8)/(lookup=$E$8)*ROW(lookup)-ROW(Library!$C$8),ROWS($C$12:D287)),MATCH(I$11,lookupnames,0)),"")</f>
        <v/>
      </c>
      <c r="J287" s="69" t="str" cm="1">
        <f t="array" ref="J287">IF(ROWS($C$12:E287)&lt;=$E$9,INDEX(monetisedvalue,_xlfn.AGGREGATE(15,3,(lookup=$E$8)/(lookup=$E$8)*ROW(lookup)-ROW(Library!$C$8),ROWS($C$12:E287)),MATCH(J$11,lookupnames,0)),"")</f>
        <v/>
      </c>
      <c r="K287" s="67" t="str" cm="1">
        <f t="array" ref="K287">IF(ROWS($C$12:F287)&lt;=$E$9,INDEX(monetisedvalue,_xlfn.AGGREGATE(15,3,(lookup=$E$8)/(lookup=$E$8)*ROW(lookup)-ROW(Library!$C$8),ROWS($C$12:F287)),MATCH(K$11,lookupnames,0)),"")</f>
        <v/>
      </c>
      <c r="L287" s="67" t="str" cm="1">
        <f t="array" ref="L287">IF(ROWS($C$12:G287)&lt;=$E$9,INDEX(monetisedvalue,_xlfn.AGGREGATE(15,3,(lookup=$E$8)/(lookup=$E$8)*ROW(lookup)-ROW(Library!$C$8),ROWS($C$12:G287)),MATCH(L$11,lookupnames,0)),"")</f>
        <v/>
      </c>
    </row>
    <row r="288" spans="1:12">
      <c r="A288" s="10"/>
      <c r="B288" s="10"/>
      <c r="C288" s="10"/>
      <c r="D288" s="224" t="str">
        <f t="shared" si="20"/>
        <v/>
      </c>
      <c r="E288" s="231" t="str">
        <f t="shared" si="21"/>
        <v/>
      </c>
      <c r="F288" s="49" t="str">
        <f t="shared" si="22"/>
        <v/>
      </c>
      <c r="G288" s="49" t="str">
        <f t="shared" si="23"/>
        <v/>
      </c>
      <c r="H288" s="50" t="str" cm="1">
        <f t="array" ref="H288">IF(ROWS($C$12:C288)&lt;=$E$9,INDEX(monetisedvalue,_xlfn.AGGREGATE(15,3,(lookup=$E$8)/(lookup=$E$8)*ROW(lookup)-ROW(Library!$C$8),ROWS($C$12:C288)),MATCH(H$11,lookupnames,0)),"")</f>
        <v/>
      </c>
      <c r="I288" s="50" t="str" cm="1">
        <f t="array" ref="I288">IF(ROWS($C$12:D288)&lt;=$E$9,INDEX(monetisedvalue,_xlfn.AGGREGATE(15,3,(lookup=$E$8)/(lookup=$E$8)*ROW(lookup)-ROW(Library!$C$8),ROWS($C$12:D288)),MATCH(I$11,lookupnames,0)),"")</f>
        <v/>
      </c>
      <c r="J288" s="69" t="str" cm="1">
        <f t="array" ref="J288">IF(ROWS($C$12:E288)&lt;=$E$9,INDEX(monetisedvalue,_xlfn.AGGREGATE(15,3,(lookup=$E$8)/(lookup=$E$8)*ROW(lookup)-ROW(Library!$C$8),ROWS($C$12:E288)),MATCH(J$11,lookupnames,0)),"")</f>
        <v/>
      </c>
      <c r="K288" s="67" t="str" cm="1">
        <f t="array" ref="K288">IF(ROWS($C$12:F288)&lt;=$E$9,INDEX(monetisedvalue,_xlfn.AGGREGATE(15,3,(lookup=$E$8)/(lookup=$E$8)*ROW(lookup)-ROW(Library!$C$8),ROWS($C$12:F288)),MATCH(K$11,lookupnames,0)),"")</f>
        <v/>
      </c>
      <c r="L288" s="67" t="str" cm="1">
        <f t="array" ref="L288">IF(ROWS($C$12:G288)&lt;=$E$9,INDEX(monetisedvalue,_xlfn.AGGREGATE(15,3,(lookup=$E$8)/(lookup=$E$8)*ROW(lookup)-ROW(Library!$C$8),ROWS($C$12:G288)),MATCH(L$11,lookupnames,0)),"")</f>
        <v/>
      </c>
    </row>
    <row r="289" spans="1:12">
      <c r="A289" s="10"/>
      <c r="B289" s="10"/>
      <c r="C289" s="10"/>
      <c r="D289" s="224" t="str">
        <f t="shared" si="20"/>
        <v/>
      </c>
      <c r="E289" s="231" t="str">
        <f t="shared" si="21"/>
        <v/>
      </c>
      <c r="F289" s="49" t="str">
        <f t="shared" si="22"/>
        <v/>
      </c>
      <c r="G289" s="49" t="str">
        <f t="shared" si="23"/>
        <v/>
      </c>
      <c r="H289" s="50" t="str" cm="1">
        <f t="array" ref="H289">IF(ROWS($C$12:C289)&lt;=$E$9,INDEX(monetisedvalue,_xlfn.AGGREGATE(15,3,(lookup=$E$8)/(lookup=$E$8)*ROW(lookup)-ROW(Library!$C$8),ROWS($C$12:C289)),MATCH(H$11,lookupnames,0)),"")</f>
        <v/>
      </c>
      <c r="I289" s="50" t="str" cm="1">
        <f t="array" ref="I289">IF(ROWS($C$12:D289)&lt;=$E$9,INDEX(monetisedvalue,_xlfn.AGGREGATE(15,3,(lookup=$E$8)/(lookup=$E$8)*ROW(lookup)-ROW(Library!$C$8),ROWS($C$12:D289)),MATCH(I$11,lookupnames,0)),"")</f>
        <v/>
      </c>
      <c r="J289" s="69" t="str" cm="1">
        <f t="array" ref="J289">IF(ROWS($C$12:E289)&lt;=$E$9,INDEX(monetisedvalue,_xlfn.AGGREGATE(15,3,(lookup=$E$8)/(lookup=$E$8)*ROW(lookup)-ROW(Library!$C$8),ROWS($C$12:E289)),MATCH(J$11,lookupnames,0)),"")</f>
        <v/>
      </c>
      <c r="K289" s="67" t="str" cm="1">
        <f t="array" ref="K289">IF(ROWS($C$12:F289)&lt;=$E$9,INDEX(monetisedvalue,_xlfn.AGGREGATE(15,3,(lookup=$E$8)/(lookup=$E$8)*ROW(lookup)-ROW(Library!$C$8),ROWS($C$12:F289)),MATCH(K$11,lookupnames,0)),"")</f>
        <v/>
      </c>
      <c r="L289" s="67" t="str" cm="1">
        <f t="array" ref="L289">IF(ROWS($C$12:G289)&lt;=$E$9,INDEX(monetisedvalue,_xlfn.AGGREGATE(15,3,(lookup=$E$8)/(lookup=$E$8)*ROW(lookup)-ROW(Library!$C$8),ROWS($C$12:G289)),MATCH(L$11,lookupnames,0)),"")</f>
        <v/>
      </c>
    </row>
    <row r="290" spans="1:12">
      <c r="A290" s="10"/>
      <c r="B290" s="10"/>
      <c r="C290" s="10"/>
      <c r="D290" s="224" t="str">
        <f t="shared" si="20"/>
        <v/>
      </c>
      <c r="E290" s="231" t="str">
        <f t="shared" si="21"/>
        <v/>
      </c>
      <c r="F290" s="49" t="str">
        <f t="shared" si="22"/>
        <v/>
      </c>
      <c r="G290" s="49" t="str">
        <f t="shared" si="23"/>
        <v/>
      </c>
      <c r="H290" s="50" t="str" cm="1">
        <f t="array" ref="H290">IF(ROWS($C$12:C290)&lt;=$E$9,INDEX(monetisedvalue,_xlfn.AGGREGATE(15,3,(lookup=$E$8)/(lookup=$E$8)*ROW(lookup)-ROW(Library!$C$8),ROWS($C$12:C290)),MATCH(H$11,lookupnames,0)),"")</f>
        <v/>
      </c>
      <c r="I290" s="50" t="str" cm="1">
        <f t="array" ref="I290">IF(ROWS($C$12:D290)&lt;=$E$9,INDEX(monetisedvalue,_xlfn.AGGREGATE(15,3,(lookup=$E$8)/(lookup=$E$8)*ROW(lookup)-ROW(Library!$C$8),ROWS($C$12:D290)),MATCH(I$11,lookupnames,0)),"")</f>
        <v/>
      </c>
      <c r="J290" s="69" t="str" cm="1">
        <f t="array" ref="J290">IF(ROWS($C$12:E290)&lt;=$E$9,INDEX(monetisedvalue,_xlfn.AGGREGATE(15,3,(lookup=$E$8)/(lookup=$E$8)*ROW(lookup)-ROW(Library!$C$8),ROWS($C$12:E290)),MATCH(J$11,lookupnames,0)),"")</f>
        <v/>
      </c>
      <c r="K290" s="67" t="str" cm="1">
        <f t="array" ref="K290">IF(ROWS($C$12:F290)&lt;=$E$9,INDEX(monetisedvalue,_xlfn.AGGREGATE(15,3,(lookup=$E$8)/(lookup=$E$8)*ROW(lookup)-ROW(Library!$C$8),ROWS($C$12:F290)),MATCH(K$11,lookupnames,0)),"")</f>
        <v/>
      </c>
      <c r="L290" s="67" t="str" cm="1">
        <f t="array" ref="L290">IF(ROWS($C$12:G290)&lt;=$E$9,INDEX(monetisedvalue,_xlfn.AGGREGATE(15,3,(lookup=$E$8)/(lookup=$E$8)*ROW(lookup)-ROW(Library!$C$8),ROWS($C$12:G290)),MATCH(L$11,lookupnames,0)),"")</f>
        <v/>
      </c>
    </row>
    <row r="291" spans="1:12">
      <c r="A291" s="10"/>
      <c r="B291" s="10"/>
      <c r="C291" s="10"/>
      <c r="D291" s="224" t="str">
        <f t="shared" si="20"/>
        <v/>
      </c>
      <c r="E291" s="231" t="str">
        <f t="shared" si="21"/>
        <v/>
      </c>
      <c r="F291" s="49" t="str">
        <f t="shared" si="22"/>
        <v/>
      </c>
      <c r="G291" s="49" t="str">
        <f t="shared" si="23"/>
        <v/>
      </c>
      <c r="H291" s="50" t="str" cm="1">
        <f t="array" ref="H291">IF(ROWS($C$12:C291)&lt;=$E$9,INDEX(monetisedvalue,_xlfn.AGGREGATE(15,3,(lookup=$E$8)/(lookup=$E$8)*ROW(lookup)-ROW(Library!$C$8),ROWS($C$12:C291)),MATCH(H$11,lookupnames,0)),"")</f>
        <v/>
      </c>
      <c r="I291" s="50" t="str" cm="1">
        <f t="array" ref="I291">IF(ROWS($C$12:D291)&lt;=$E$9,INDEX(monetisedvalue,_xlfn.AGGREGATE(15,3,(lookup=$E$8)/(lookup=$E$8)*ROW(lookup)-ROW(Library!$C$8),ROWS($C$12:D291)),MATCH(I$11,lookupnames,0)),"")</f>
        <v/>
      </c>
      <c r="J291" s="69" t="str" cm="1">
        <f t="array" ref="J291">IF(ROWS($C$12:E291)&lt;=$E$9,INDEX(monetisedvalue,_xlfn.AGGREGATE(15,3,(lookup=$E$8)/(lookup=$E$8)*ROW(lookup)-ROW(Library!$C$8),ROWS($C$12:E291)),MATCH(J$11,lookupnames,0)),"")</f>
        <v/>
      </c>
      <c r="K291" s="67" t="str" cm="1">
        <f t="array" ref="K291">IF(ROWS($C$12:F291)&lt;=$E$9,INDEX(monetisedvalue,_xlfn.AGGREGATE(15,3,(lookup=$E$8)/(lookup=$E$8)*ROW(lookup)-ROW(Library!$C$8),ROWS($C$12:F291)),MATCH(K$11,lookupnames,0)),"")</f>
        <v/>
      </c>
      <c r="L291" s="67" t="str" cm="1">
        <f t="array" ref="L291">IF(ROWS($C$12:G291)&lt;=$E$9,INDEX(monetisedvalue,_xlfn.AGGREGATE(15,3,(lookup=$E$8)/(lookup=$E$8)*ROW(lookup)-ROW(Library!$C$8),ROWS($C$12:G291)),MATCH(L$11,lookupnames,0)),"")</f>
        <v/>
      </c>
    </row>
    <row r="292" spans="1:12">
      <c r="A292" s="10"/>
      <c r="B292" s="10"/>
      <c r="C292" s="10"/>
      <c r="D292" s="224" t="str">
        <f t="shared" si="20"/>
        <v/>
      </c>
      <c r="E292" s="231" t="str">
        <f t="shared" si="21"/>
        <v/>
      </c>
      <c r="F292" s="49" t="str">
        <f t="shared" si="22"/>
        <v/>
      </c>
      <c r="G292" s="49" t="str">
        <f t="shared" si="23"/>
        <v/>
      </c>
      <c r="H292" s="50" t="str" cm="1">
        <f t="array" ref="H292">IF(ROWS($C$12:C292)&lt;=$E$9,INDEX(monetisedvalue,_xlfn.AGGREGATE(15,3,(lookup=$E$8)/(lookup=$E$8)*ROW(lookup)-ROW(Library!$C$8),ROWS($C$12:C292)),MATCH(H$11,lookupnames,0)),"")</f>
        <v/>
      </c>
      <c r="I292" s="50" t="str" cm="1">
        <f t="array" ref="I292">IF(ROWS($C$12:D292)&lt;=$E$9,INDEX(monetisedvalue,_xlfn.AGGREGATE(15,3,(lookup=$E$8)/(lookup=$E$8)*ROW(lookup)-ROW(Library!$C$8),ROWS($C$12:D292)),MATCH(I$11,lookupnames,0)),"")</f>
        <v/>
      </c>
      <c r="J292" s="69" t="str" cm="1">
        <f t="array" ref="J292">IF(ROWS($C$12:E292)&lt;=$E$9,INDEX(monetisedvalue,_xlfn.AGGREGATE(15,3,(lookup=$E$8)/(lookup=$E$8)*ROW(lookup)-ROW(Library!$C$8),ROWS($C$12:E292)),MATCH(J$11,lookupnames,0)),"")</f>
        <v/>
      </c>
      <c r="K292" s="67" t="str" cm="1">
        <f t="array" ref="K292">IF(ROWS($C$12:F292)&lt;=$E$9,INDEX(monetisedvalue,_xlfn.AGGREGATE(15,3,(lookup=$E$8)/(lookup=$E$8)*ROW(lookup)-ROW(Library!$C$8),ROWS($C$12:F292)),MATCH(K$11,lookupnames,0)),"")</f>
        <v/>
      </c>
      <c r="L292" s="67" t="str" cm="1">
        <f t="array" ref="L292">IF(ROWS($C$12:G292)&lt;=$E$9,INDEX(monetisedvalue,_xlfn.AGGREGATE(15,3,(lookup=$E$8)/(lookup=$E$8)*ROW(lookup)-ROW(Library!$C$8),ROWS($C$12:G292)),MATCH(L$11,lookupnames,0)),"")</f>
        <v/>
      </c>
    </row>
    <row r="293" spans="1:12">
      <c r="A293" s="10"/>
      <c r="B293" s="10"/>
      <c r="C293" s="10"/>
      <c r="D293" s="224" t="str">
        <f t="shared" si="20"/>
        <v/>
      </c>
      <c r="E293" s="231" t="str">
        <f t="shared" si="21"/>
        <v/>
      </c>
      <c r="F293" s="49" t="str">
        <f t="shared" si="22"/>
        <v/>
      </c>
      <c r="G293" s="49" t="str">
        <f t="shared" si="23"/>
        <v/>
      </c>
      <c r="H293" s="50" t="str" cm="1">
        <f t="array" ref="H293">IF(ROWS($C$12:C293)&lt;=$E$9,INDEX(monetisedvalue,_xlfn.AGGREGATE(15,3,(lookup=$E$8)/(lookup=$E$8)*ROW(lookup)-ROW(Library!$C$8),ROWS($C$12:C293)),MATCH(H$11,lookupnames,0)),"")</f>
        <v/>
      </c>
      <c r="I293" s="50" t="str" cm="1">
        <f t="array" ref="I293">IF(ROWS($C$12:D293)&lt;=$E$9,INDEX(monetisedvalue,_xlfn.AGGREGATE(15,3,(lookup=$E$8)/(lookup=$E$8)*ROW(lookup)-ROW(Library!$C$8),ROWS($C$12:D293)),MATCH(I$11,lookupnames,0)),"")</f>
        <v/>
      </c>
      <c r="J293" s="69" t="str" cm="1">
        <f t="array" ref="J293">IF(ROWS($C$12:E293)&lt;=$E$9,INDEX(monetisedvalue,_xlfn.AGGREGATE(15,3,(lookup=$E$8)/(lookup=$E$8)*ROW(lookup)-ROW(Library!$C$8),ROWS($C$12:E293)),MATCH(J$11,lookupnames,0)),"")</f>
        <v/>
      </c>
      <c r="K293" s="67" t="str" cm="1">
        <f t="array" ref="K293">IF(ROWS($C$12:F293)&lt;=$E$9,INDEX(monetisedvalue,_xlfn.AGGREGATE(15,3,(lookup=$E$8)/(lookup=$E$8)*ROW(lookup)-ROW(Library!$C$8),ROWS($C$12:F293)),MATCH(K$11,lookupnames,0)),"")</f>
        <v/>
      </c>
      <c r="L293" s="67" t="str" cm="1">
        <f t="array" ref="L293">IF(ROWS($C$12:G293)&lt;=$E$9,INDEX(monetisedvalue,_xlfn.AGGREGATE(15,3,(lookup=$E$8)/(lookup=$E$8)*ROW(lookup)-ROW(Library!$C$8),ROWS($C$12:G293)),MATCH(L$11,lookupnames,0)),"")</f>
        <v/>
      </c>
    </row>
    <row r="294" spans="1:12">
      <c r="A294" s="10"/>
      <c r="B294" s="10"/>
      <c r="C294" s="10"/>
      <c r="D294" s="224" t="str">
        <f t="shared" si="20"/>
        <v/>
      </c>
      <c r="E294" s="231" t="str">
        <f t="shared" si="21"/>
        <v/>
      </c>
      <c r="F294" s="49" t="str">
        <f t="shared" si="22"/>
        <v/>
      </c>
      <c r="G294" s="49" t="str">
        <f t="shared" si="23"/>
        <v/>
      </c>
      <c r="H294" s="50" t="str" cm="1">
        <f t="array" ref="H294">IF(ROWS($C$12:C294)&lt;=$E$9,INDEX(monetisedvalue,_xlfn.AGGREGATE(15,3,(lookup=$E$8)/(lookup=$E$8)*ROW(lookup)-ROW(Library!$C$8),ROWS($C$12:C294)),MATCH(H$11,lookupnames,0)),"")</f>
        <v/>
      </c>
      <c r="I294" s="50" t="str" cm="1">
        <f t="array" ref="I294">IF(ROWS($C$12:D294)&lt;=$E$9,INDEX(monetisedvalue,_xlfn.AGGREGATE(15,3,(lookup=$E$8)/(lookup=$E$8)*ROW(lookup)-ROW(Library!$C$8),ROWS($C$12:D294)),MATCH(I$11,lookupnames,0)),"")</f>
        <v/>
      </c>
      <c r="J294" s="69" t="str" cm="1">
        <f t="array" ref="J294">IF(ROWS($C$12:E294)&lt;=$E$9,INDEX(monetisedvalue,_xlfn.AGGREGATE(15,3,(lookup=$E$8)/(lookup=$E$8)*ROW(lookup)-ROW(Library!$C$8),ROWS($C$12:E294)),MATCH(J$11,lookupnames,0)),"")</f>
        <v/>
      </c>
      <c r="K294" s="67" t="str" cm="1">
        <f t="array" ref="K294">IF(ROWS($C$12:F294)&lt;=$E$9,INDEX(monetisedvalue,_xlfn.AGGREGATE(15,3,(lookup=$E$8)/(lookup=$E$8)*ROW(lookup)-ROW(Library!$C$8),ROWS($C$12:F294)),MATCH(K$11,lookupnames,0)),"")</f>
        <v/>
      </c>
      <c r="L294" s="67" t="str" cm="1">
        <f t="array" ref="L294">IF(ROWS($C$12:G294)&lt;=$E$9,INDEX(monetisedvalue,_xlfn.AGGREGATE(15,3,(lookup=$E$8)/(lookup=$E$8)*ROW(lookup)-ROW(Library!$C$8),ROWS($C$12:G294)),MATCH(L$11,lookupnames,0)),"")</f>
        <v/>
      </c>
    </row>
    <row r="295" spans="1:12">
      <c r="A295" s="10"/>
      <c r="B295" s="10"/>
      <c r="C295" s="10"/>
      <c r="D295" s="224" t="str">
        <f t="shared" si="20"/>
        <v/>
      </c>
      <c r="E295" s="231" t="str">
        <f t="shared" si="21"/>
        <v/>
      </c>
      <c r="F295" s="49" t="str">
        <f t="shared" si="22"/>
        <v/>
      </c>
      <c r="G295" s="49" t="str">
        <f t="shared" si="23"/>
        <v/>
      </c>
      <c r="H295" s="50" t="str" cm="1">
        <f t="array" ref="H295">IF(ROWS($C$12:C295)&lt;=$E$9,INDEX(monetisedvalue,_xlfn.AGGREGATE(15,3,(lookup=$E$8)/(lookup=$E$8)*ROW(lookup)-ROW(Library!$C$8),ROWS($C$12:C295)),MATCH(H$11,lookupnames,0)),"")</f>
        <v/>
      </c>
      <c r="I295" s="50" t="str" cm="1">
        <f t="array" ref="I295">IF(ROWS($C$12:D295)&lt;=$E$9,INDEX(monetisedvalue,_xlfn.AGGREGATE(15,3,(lookup=$E$8)/(lookup=$E$8)*ROW(lookup)-ROW(Library!$C$8),ROWS($C$12:D295)),MATCH(I$11,lookupnames,0)),"")</f>
        <v/>
      </c>
      <c r="J295" s="69" t="str" cm="1">
        <f t="array" ref="J295">IF(ROWS($C$12:E295)&lt;=$E$9,INDEX(monetisedvalue,_xlfn.AGGREGATE(15,3,(lookup=$E$8)/(lookup=$E$8)*ROW(lookup)-ROW(Library!$C$8),ROWS($C$12:E295)),MATCH(J$11,lookupnames,0)),"")</f>
        <v/>
      </c>
      <c r="K295" s="67" t="str" cm="1">
        <f t="array" ref="K295">IF(ROWS($C$12:F295)&lt;=$E$9,INDEX(monetisedvalue,_xlfn.AGGREGATE(15,3,(lookup=$E$8)/(lookup=$E$8)*ROW(lookup)-ROW(Library!$C$8),ROWS($C$12:F295)),MATCH(K$11,lookupnames,0)),"")</f>
        <v/>
      </c>
      <c r="L295" s="67" t="str" cm="1">
        <f t="array" ref="L295">IF(ROWS($C$12:G295)&lt;=$E$9,INDEX(monetisedvalue,_xlfn.AGGREGATE(15,3,(lookup=$E$8)/(lookup=$E$8)*ROW(lookup)-ROW(Library!$C$8),ROWS($C$12:G295)),MATCH(L$11,lookupnames,0)),"")</f>
        <v/>
      </c>
    </row>
    <row r="296" spans="1:12">
      <c r="A296" s="10"/>
      <c r="B296" s="10"/>
      <c r="C296" s="10"/>
      <c r="D296" s="224" t="str">
        <f t="shared" si="20"/>
        <v/>
      </c>
      <c r="E296" s="231" t="str">
        <f t="shared" si="21"/>
        <v/>
      </c>
      <c r="F296" s="49" t="str">
        <f t="shared" si="22"/>
        <v/>
      </c>
      <c r="G296" s="49" t="str">
        <f t="shared" si="23"/>
        <v/>
      </c>
      <c r="H296" s="50" t="str" cm="1">
        <f t="array" ref="H296">IF(ROWS($C$12:C296)&lt;=$E$9,INDEX(monetisedvalue,_xlfn.AGGREGATE(15,3,(lookup=$E$8)/(lookup=$E$8)*ROW(lookup)-ROW(Library!$C$8),ROWS($C$12:C296)),MATCH(H$11,lookupnames,0)),"")</f>
        <v/>
      </c>
      <c r="I296" s="50" t="str" cm="1">
        <f t="array" ref="I296">IF(ROWS($C$12:D296)&lt;=$E$9,INDEX(monetisedvalue,_xlfn.AGGREGATE(15,3,(lookup=$E$8)/(lookup=$E$8)*ROW(lookup)-ROW(Library!$C$8),ROWS($C$12:D296)),MATCH(I$11,lookupnames,0)),"")</f>
        <v/>
      </c>
      <c r="J296" s="69" t="str" cm="1">
        <f t="array" ref="J296">IF(ROWS($C$12:E296)&lt;=$E$9,INDEX(monetisedvalue,_xlfn.AGGREGATE(15,3,(lookup=$E$8)/(lookup=$E$8)*ROW(lookup)-ROW(Library!$C$8),ROWS($C$12:E296)),MATCH(J$11,lookupnames,0)),"")</f>
        <v/>
      </c>
      <c r="K296" s="67" t="str" cm="1">
        <f t="array" ref="K296">IF(ROWS($C$12:F296)&lt;=$E$9,INDEX(monetisedvalue,_xlfn.AGGREGATE(15,3,(lookup=$E$8)/(lookup=$E$8)*ROW(lookup)-ROW(Library!$C$8),ROWS($C$12:F296)),MATCH(K$11,lookupnames,0)),"")</f>
        <v/>
      </c>
      <c r="L296" s="67" t="str" cm="1">
        <f t="array" ref="L296">IF(ROWS($C$12:G296)&lt;=$E$9,INDEX(monetisedvalue,_xlfn.AGGREGATE(15,3,(lookup=$E$8)/(lookup=$E$8)*ROW(lookup)-ROW(Library!$C$8),ROWS($C$12:G296)),MATCH(L$11,lookupnames,0)),"")</f>
        <v/>
      </c>
    </row>
    <row r="297" spans="1:12">
      <c r="A297" s="10"/>
      <c r="B297" s="10"/>
      <c r="C297" s="10"/>
      <c r="D297" s="224" t="str">
        <f t="shared" si="20"/>
        <v/>
      </c>
      <c r="E297" s="231" t="str">
        <f t="shared" si="21"/>
        <v/>
      </c>
      <c r="F297" s="49" t="str">
        <f t="shared" si="22"/>
        <v/>
      </c>
      <c r="G297" s="49" t="str">
        <f t="shared" si="23"/>
        <v/>
      </c>
      <c r="H297" s="50" t="str" cm="1">
        <f t="array" ref="H297">IF(ROWS($C$12:C297)&lt;=$E$9,INDEX(monetisedvalue,_xlfn.AGGREGATE(15,3,(lookup=$E$8)/(lookup=$E$8)*ROW(lookup)-ROW(Library!$C$8),ROWS($C$12:C297)),MATCH(H$11,lookupnames,0)),"")</f>
        <v/>
      </c>
      <c r="I297" s="50" t="str" cm="1">
        <f t="array" ref="I297">IF(ROWS($C$12:D297)&lt;=$E$9,INDEX(monetisedvalue,_xlfn.AGGREGATE(15,3,(lookup=$E$8)/(lookup=$E$8)*ROW(lookup)-ROW(Library!$C$8),ROWS($C$12:D297)),MATCH(I$11,lookupnames,0)),"")</f>
        <v/>
      </c>
      <c r="J297" s="69" t="str" cm="1">
        <f t="array" ref="J297">IF(ROWS($C$12:E297)&lt;=$E$9,INDEX(monetisedvalue,_xlfn.AGGREGATE(15,3,(lookup=$E$8)/(lookup=$E$8)*ROW(lookup)-ROW(Library!$C$8),ROWS($C$12:E297)),MATCH(J$11,lookupnames,0)),"")</f>
        <v/>
      </c>
      <c r="K297" s="67" t="str" cm="1">
        <f t="array" ref="K297">IF(ROWS($C$12:F297)&lt;=$E$9,INDEX(monetisedvalue,_xlfn.AGGREGATE(15,3,(lookup=$E$8)/(lookup=$E$8)*ROW(lookup)-ROW(Library!$C$8),ROWS($C$12:F297)),MATCH(K$11,lookupnames,0)),"")</f>
        <v/>
      </c>
      <c r="L297" s="67" t="str" cm="1">
        <f t="array" ref="L297">IF(ROWS($C$12:G297)&lt;=$E$9,INDEX(monetisedvalue,_xlfn.AGGREGATE(15,3,(lookup=$E$8)/(lookup=$E$8)*ROW(lookup)-ROW(Library!$C$8),ROWS($C$12:G297)),MATCH(L$11,lookupnames,0)),"")</f>
        <v/>
      </c>
    </row>
    <row r="298" spans="1:12">
      <c r="D298" s="224" t="str">
        <f t="shared" si="20"/>
        <v/>
      </c>
      <c r="E298" s="231" t="str">
        <f t="shared" si="21"/>
        <v/>
      </c>
      <c r="F298" s="49" t="str">
        <f t="shared" si="22"/>
        <v/>
      </c>
      <c r="G298" s="49" t="str">
        <f t="shared" si="23"/>
        <v/>
      </c>
      <c r="H298" s="50" t="str" cm="1">
        <f t="array" ref="H298">IF(ROWS($C$12:C298)&lt;=$E$9,INDEX(monetisedvalue,_xlfn.AGGREGATE(15,3,(lookup=$E$8)/(lookup=$E$8)*ROW(lookup)-ROW(Library!$C$8),ROWS($C$12:C298)),MATCH(H$11,lookupnames,0)),"")</f>
        <v/>
      </c>
      <c r="I298" s="50" t="str" cm="1">
        <f t="array" ref="I298">IF(ROWS($C$12:D298)&lt;=$E$9,INDEX(monetisedvalue,_xlfn.AGGREGATE(15,3,(lookup=$E$8)/(lookup=$E$8)*ROW(lookup)-ROW(Library!$C$8),ROWS($C$12:D298)),MATCH(I$11,lookupnames,0)),"")</f>
        <v/>
      </c>
      <c r="J298" s="69" t="str" cm="1">
        <f t="array" ref="J298">IF(ROWS($C$12:E298)&lt;=$E$9,INDEX(monetisedvalue,_xlfn.AGGREGATE(15,3,(lookup=$E$8)/(lookup=$E$8)*ROW(lookup)-ROW(Library!$C$8),ROWS($C$12:E298)),MATCH(J$11,lookupnames,0)),"")</f>
        <v/>
      </c>
      <c r="K298" s="67" t="str" cm="1">
        <f t="array" ref="K298">IF(ROWS($C$12:F298)&lt;=$E$9,INDEX(monetisedvalue,_xlfn.AGGREGATE(15,3,(lookup=$E$8)/(lookup=$E$8)*ROW(lookup)-ROW(Library!$C$8),ROWS($C$12:F298)),MATCH(K$11,lookupnames,0)),"")</f>
        <v/>
      </c>
      <c r="L298" s="67" t="str" cm="1">
        <f t="array" ref="L298">IF(ROWS($C$12:G298)&lt;=$E$9,INDEX(monetisedvalue,_xlfn.AGGREGATE(15,3,(lookup=$E$8)/(lookup=$E$8)*ROW(lookup)-ROW(Library!$C$8),ROWS($C$12:G298)),MATCH(L$11,lookupnames,0)),"")</f>
        <v/>
      </c>
    </row>
    <row r="299" spans="1:12">
      <c r="D299" s="224" t="str">
        <f t="shared" si="20"/>
        <v/>
      </c>
      <c r="E299" s="231" t="str">
        <f t="shared" si="21"/>
        <v/>
      </c>
      <c r="F299" s="49" t="str">
        <f t="shared" si="22"/>
        <v/>
      </c>
      <c r="G299" s="49" t="str">
        <f t="shared" si="23"/>
        <v/>
      </c>
      <c r="H299" s="50" t="str" cm="1">
        <f t="array" ref="H299">IF(ROWS($C$12:C299)&lt;=$E$9,INDEX(monetisedvalue,_xlfn.AGGREGATE(15,3,(lookup=$E$8)/(lookup=$E$8)*ROW(lookup)-ROW(Library!$C$8),ROWS($C$12:C299)),MATCH(H$11,lookupnames,0)),"")</f>
        <v/>
      </c>
      <c r="I299" s="50" t="str" cm="1">
        <f t="array" ref="I299">IF(ROWS($C$12:D299)&lt;=$E$9,INDEX(monetisedvalue,_xlfn.AGGREGATE(15,3,(lookup=$E$8)/(lookup=$E$8)*ROW(lookup)-ROW(Library!$C$8),ROWS($C$12:D299)),MATCH(I$11,lookupnames,0)),"")</f>
        <v/>
      </c>
      <c r="J299" s="69" t="str" cm="1">
        <f t="array" ref="J299">IF(ROWS($C$12:E299)&lt;=$E$9,INDEX(monetisedvalue,_xlfn.AGGREGATE(15,3,(lookup=$E$8)/(lookup=$E$8)*ROW(lookup)-ROW(Library!$C$8),ROWS($C$12:E299)),MATCH(J$11,lookupnames,0)),"")</f>
        <v/>
      </c>
      <c r="K299" s="67" t="str" cm="1">
        <f t="array" ref="K299">IF(ROWS($C$12:F299)&lt;=$E$9,INDEX(monetisedvalue,_xlfn.AGGREGATE(15,3,(lookup=$E$8)/(lookup=$E$8)*ROW(lookup)-ROW(Library!$C$8),ROWS($C$12:F299)),MATCH(K$11,lookupnames,0)),"")</f>
        <v/>
      </c>
      <c r="L299" s="67" t="str" cm="1">
        <f t="array" ref="L299">IF(ROWS($C$12:G299)&lt;=$E$9,INDEX(monetisedvalue,_xlfn.AGGREGATE(15,3,(lookup=$E$8)/(lookup=$E$8)*ROW(lookup)-ROW(Library!$C$8),ROWS($C$12:G299)),MATCH(L$11,lookupnames,0)),"")</f>
        <v/>
      </c>
    </row>
    <row r="300" spans="1:12">
      <c r="D300" s="224" t="str">
        <f t="shared" si="20"/>
        <v/>
      </c>
      <c r="E300" s="231" t="str">
        <f t="shared" si="21"/>
        <v/>
      </c>
      <c r="F300" s="49" t="str">
        <f t="shared" si="22"/>
        <v/>
      </c>
      <c r="G300" s="49" t="str">
        <f t="shared" si="23"/>
        <v/>
      </c>
      <c r="H300" s="50" t="str" cm="1">
        <f t="array" ref="H300">IF(ROWS($C$12:C300)&lt;=$E$9,INDEX(monetisedvalue,_xlfn.AGGREGATE(15,3,(lookup=$E$8)/(lookup=$E$8)*ROW(lookup)-ROW(Library!$C$8),ROWS($C$12:C300)),MATCH(H$11,lookupnames,0)),"")</f>
        <v/>
      </c>
      <c r="I300" s="50" t="str" cm="1">
        <f t="array" ref="I300">IF(ROWS($C$12:D300)&lt;=$E$9,INDEX(monetisedvalue,_xlfn.AGGREGATE(15,3,(lookup=$E$8)/(lookup=$E$8)*ROW(lookup)-ROW(Library!$C$8),ROWS($C$12:D300)),MATCH(I$11,lookupnames,0)),"")</f>
        <v/>
      </c>
      <c r="J300" s="69" t="str" cm="1">
        <f t="array" ref="J300">IF(ROWS($C$12:E300)&lt;=$E$9,INDEX(monetisedvalue,_xlfn.AGGREGATE(15,3,(lookup=$E$8)/(lookup=$E$8)*ROW(lookup)-ROW(Library!$C$8),ROWS($C$12:E300)),MATCH(J$11,lookupnames,0)),"")</f>
        <v/>
      </c>
      <c r="K300" s="67" t="str" cm="1">
        <f t="array" ref="K300">IF(ROWS($C$12:F300)&lt;=$E$9,INDEX(monetisedvalue,_xlfn.AGGREGATE(15,3,(lookup=$E$8)/(lookup=$E$8)*ROW(lookup)-ROW(Library!$C$8),ROWS($C$12:F300)),MATCH(K$11,lookupnames,0)),"")</f>
        <v/>
      </c>
      <c r="L300" s="67" t="str" cm="1">
        <f t="array" ref="L300">IF(ROWS($C$12:G300)&lt;=$E$9,INDEX(monetisedvalue,_xlfn.AGGREGATE(15,3,(lookup=$E$8)/(lookup=$E$8)*ROW(lookup)-ROW(Library!$C$8),ROWS($C$12:G300)),MATCH(L$11,lookupnames,0)),"")</f>
        <v/>
      </c>
    </row>
    <row r="301" spans="1:12">
      <c r="D301" s="224" t="str">
        <f t="shared" si="20"/>
        <v/>
      </c>
      <c r="E301" s="231" t="str">
        <f t="shared" si="21"/>
        <v/>
      </c>
      <c r="F301" s="49" t="str">
        <f t="shared" si="22"/>
        <v/>
      </c>
      <c r="G301" s="49" t="str">
        <f t="shared" si="23"/>
        <v/>
      </c>
      <c r="H301" s="50" t="str" cm="1">
        <f t="array" ref="H301">IF(ROWS($C$12:C301)&lt;=$E$9,INDEX(monetisedvalue,_xlfn.AGGREGATE(15,3,(lookup=$E$8)/(lookup=$E$8)*ROW(lookup)-ROW(Library!$C$8),ROWS($C$12:C301)),MATCH(H$11,lookupnames,0)),"")</f>
        <v/>
      </c>
      <c r="I301" s="50" t="str" cm="1">
        <f t="array" ref="I301">IF(ROWS($C$12:D301)&lt;=$E$9,INDEX(monetisedvalue,_xlfn.AGGREGATE(15,3,(lookup=$E$8)/(lookup=$E$8)*ROW(lookup)-ROW(Library!$C$8),ROWS($C$12:D301)),MATCH(I$11,lookupnames,0)),"")</f>
        <v/>
      </c>
      <c r="J301" s="69" t="str" cm="1">
        <f t="array" ref="J301">IF(ROWS($C$12:E301)&lt;=$E$9,INDEX(monetisedvalue,_xlfn.AGGREGATE(15,3,(lookup=$E$8)/(lookup=$E$8)*ROW(lookup)-ROW(Library!$C$8),ROWS($C$12:E301)),MATCH(J$11,lookupnames,0)),"")</f>
        <v/>
      </c>
      <c r="K301" s="67" t="str" cm="1">
        <f t="array" ref="K301">IF(ROWS($C$12:F301)&lt;=$E$9,INDEX(monetisedvalue,_xlfn.AGGREGATE(15,3,(lookup=$E$8)/(lookup=$E$8)*ROW(lookup)-ROW(Library!$C$8),ROWS($C$12:F301)),MATCH(K$11,lookupnames,0)),"")</f>
        <v/>
      </c>
      <c r="L301" s="67" t="str" cm="1">
        <f t="array" ref="L301">IF(ROWS($C$12:G301)&lt;=$E$9,INDEX(monetisedvalue,_xlfn.AGGREGATE(15,3,(lookup=$E$8)/(lookup=$E$8)*ROW(lookup)-ROW(Library!$C$8),ROWS($C$12:G301)),MATCH(L$11,lookupnames,0)),"")</f>
        <v/>
      </c>
    </row>
    <row r="302" spans="1:12">
      <c r="D302" s="224" t="str">
        <f t="shared" si="20"/>
        <v/>
      </c>
      <c r="E302" s="231" t="str">
        <f t="shared" si="21"/>
        <v/>
      </c>
      <c r="F302" s="49" t="str">
        <f t="shared" si="22"/>
        <v/>
      </c>
      <c r="G302" s="49" t="str">
        <f t="shared" si="23"/>
        <v/>
      </c>
      <c r="H302" s="50" t="str" cm="1">
        <f t="array" ref="H302">IF(ROWS($C$12:C302)&lt;=$E$9,INDEX(monetisedvalue,_xlfn.AGGREGATE(15,3,(lookup=$E$8)/(lookup=$E$8)*ROW(lookup)-ROW(Library!$C$8),ROWS($C$12:C302)),MATCH(H$11,lookupnames,0)),"")</f>
        <v/>
      </c>
      <c r="I302" s="50" t="str" cm="1">
        <f t="array" ref="I302">IF(ROWS($C$12:D302)&lt;=$E$9,INDEX(monetisedvalue,_xlfn.AGGREGATE(15,3,(lookup=$E$8)/(lookup=$E$8)*ROW(lookup)-ROW(Library!$C$8),ROWS($C$12:D302)),MATCH(I$11,lookupnames,0)),"")</f>
        <v/>
      </c>
      <c r="J302" s="69" t="str" cm="1">
        <f t="array" ref="J302">IF(ROWS($C$12:E302)&lt;=$E$9,INDEX(monetisedvalue,_xlfn.AGGREGATE(15,3,(lookup=$E$8)/(lookup=$E$8)*ROW(lookup)-ROW(Library!$C$8),ROWS($C$12:E302)),MATCH(J$11,lookupnames,0)),"")</f>
        <v/>
      </c>
      <c r="K302" s="67" t="str" cm="1">
        <f t="array" ref="K302">IF(ROWS($C$12:F302)&lt;=$E$9,INDEX(monetisedvalue,_xlfn.AGGREGATE(15,3,(lookup=$E$8)/(lookup=$E$8)*ROW(lookup)-ROW(Library!$C$8),ROWS($C$12:F302)),MATCH(K$11,lookupnames,0)),"")</f>
        <v/>
      </c>
      <c r="L302" s="67" t="str" cm="1">
        <f t="array" ref="L302">IF(ROWS($C$12:G302)&lt;=$E$9,INDEX(monetisedvalue,_xlfn.AGGREGATE(15,3,(lookup=$E$8)/(lookup=$E$8)*ROW(lookup)-ROW(Library!$C$8),ROWS($C$12:G302)),MATCH(L$11,lookupnames,0)),"")</f>
        <v/>
      </c>
    </row>
    <row r="303" spans="1:12">
      <c r="D303" s="224" t="str">
        <f t="shared" si="20"/>
        <v/>
      </c>
      <c r="E303" s="231" t="str">
        <f t="shared" si="21"/>
        <v/>
      </c>
      <c r="F303" s="49" t="str">
        <f t="shared" si="22"/>
        <v/>
      </c>
      <c r="G303" s="49" t="str">
        <f t="shared" si="23"/>
        <v/>
      </c>
      <c r="H303" s="50" t="str" cm="1">
        <f t="array" ref="H303">IF(ROWS($C$12:C303)&lt;=$E$9,INDEX(monetisedvalue,_xlfn.AGGREGATE(15,3,(lookup=$E$8)/(lookup=$E$8)*ROW(lookup)-ROW(Library!$C$8),ROWS($C$12:C303)),MATCH(H$11,lookupnames,0)),"")</f>
        <v/>
      </c>
      <c r="I303" s="50" t="str" cm="1">
        <f t="array" ref="I303">IF(ROWS($C$12:D303)&lt;=$E$9,INDEX(monetisedvalue,_xlfn.AGGREGATE(15,3,(lookup=$E$8)/(lookup=$E$8)*ROW(lookup)-ROW(Library!$C$8),ROWS($C$12:D303)),MATCH(I$11,lookupnames,0)),"")</f>
        <v/>
      </c>
      <c r="J303" s="69" t="str" cm="1">
        <f t="array" ref="J303">IF(ROWS($C$12:E303)&lt;=$E$9,INDEX(monetisedvalue,_xlfn.AGGREGATE(15,3,(lookup=$E$8)/(lookup=$E$8)*ROW(lookup)-ROW(Library!$C$8),ROWS($C$12:E303)),MATCH(J$11,lookupnames,0)),"")</f>
        <v/>
      </c>
      <c r="K303" s="67" t="str" cm="1">
        <f t="array" ref="K303">IF(ROWS($C$12:F303)&lt;=$E$9,INDEX(monetisedvalue,_xlfn.AGGREGATE(15,3,(lookup=$E$8)/(lookup=$E$8)*ROW(lookup)-ROW(Library!$C$8),ROWS($C$12:F303)),MATCH(K$11,lookupnames,0)),"")</f>
        <v/>
      </c>
      <c r="L303" s="67" t="str" cm="1">
        <f t="array" ref="L303">IF(ROWS($C$12:G303)&lt;=$E$9,INDEX(monetisedvalue,_xlfn.AGGREGATE(15,3,(lookup=$E$8)/(lookup=$E$8)*ROW(lookup)-ROW(Library!$C$8),ROWS($C$12:G303)),MATCH(L$11,lookupnames,0)),"")</f>
        <v/>
      </c>
    </row>
    <row r="304" spans="1:12">
      <c r="D304" s="224" t="str">
        <f t="shared" si="20"/>
        <v/>
      </c>
      <c r="E304" s="231" t="str">
        <f t="shared" si="21"/>
        <v/>
      </c>
      <c r="F304" s="49" t="str">
        <f t="shared" si="22"/>
        <v/>
      </c>
      <c r="G304" s="49" t="str">
        <f t="shared" si="23"/>
        <v/>
      </c>
      <c r="H304" s="50" t="str" cm="1">
        <f t="array" ref="H304">IF(ROWS($C$12:C304)&lt;=$E$9,INDEX(monetisedvalue,_xlfn.AGGREGATE(15,3,(lookup=$E$8)/(lookup=$E$8)*ROW(lookup)-ROW(Library!$C$8),ROWS($C$12:C304)),MATCH(H$11,lookupnames,0)),"")</f>
        <v/>
      </c>
      <c r="I304" s="50" t="str" cm="1">
        <f t="array" ref="I304">IF(ROWS($C$12:D304)&lt;=$E$9,INDEX(monetisedvalue,_xlfn.AGGREGATE(15,3,(lookup=$E$8)/(lookup=$E$8)*ROW(lookup)-ROW(Library!$C$8),ROWS($C$12:D304)),MATCH(I$11,lookupnames,0)),"")</f>
        <v/>
      </c>
      <c r="J304" s="69" t="str" cm="1">
        <f t="array" ref="J304">IF(ROWS($C$12:E304)&lt;=$E$9,INDEX(monetisedvalue,_xlfn.AGGREGATE(15,3,(lookup=$E$8)/(lookup=$E$8)*ROW(lookup)-ROW(Library!$C$8),ROWS($C$12:E304)),MATCH(J$11,lookupnames,0)),"")</f>
        <v/>
      </c>
      <c r="K304" s="67" t="str" cm="1">
        <f t="array" ref="K304">IF(ROWS($C$12:F304)&lt;=$E$9,INDEX(monetisedvalue,_xlfn.AGGREGATE(15,3,(lookup=$E$8)/(lookup=$E$8)*ROW(lookup)-ROW(Library!$C$8),ROWS($C$12:F304)),MATCH(K$11,lookupnames,0)),"")</f>
        <v/>
      </c>
      <c r="L304" s="67" t="str" cm="1">
        <f t="array" ref="L304">IF(ROWS($C$12:G304)&lt;=$E$9,INDEX(monetisedvalue,_xlfn.AGGREGATE(15,3,(lookup=$E$8)/(lookup=$E$8)*ROW(lookup)-ROW(Library!$C$8),ROWS($C$12:G304)),MATCH(L$11,lookupnames,0)),"")</f>
        <v/>
      </c>
    </row>
    <row r="305" spans="4:12">
      <c r="D305" s="224" t="str">
        <f t="shared" si="20"/>
        <v/>
      </c>
      <c r="E305" s="231" t="str">
        <f t="shared" si="21"/>
        <v/>
      </c>
      <c r="F305" s="49" t="str">
        <f t="shared" si="22"/>
        <v/>
      </c>
      <c r="G305" s="49" t="str">
        <f t="shared" si="23"/>
        <v/>
      </c>
      <c r="H305" s="50" t="str" cm="1">
        <f t="array" ref="H305">IF(ROWS($C$12:C305)&lt;=$E$9,INDEX(monetisedvalue,_xlfn.AGGREGATE(15,3,(lookup=$E$8)/(lookup=$E$8)*ROW(lookup)-ROW(Library!$C$8),ROWS($C$12:C305)),MATCH(H$11,lookupnames,0)),"")</f>
        <v/>
      </c>
      <c r="I305" s="50" t="str" cm="1">
        <f t="array" ref="I305">IF(ROWS($C$12:D305)&lt;=$E$9,INDEX(monetisedvalue,_xlfn.AGGREGATE(15,3,(lookup=$E$8)/(lookup=$E$8)*ROW(lookup)-ROW(Library!$C$8),ROWS($C$12:D305)),MATCH(I$11,lookupnames,0)),"")</f>
        <v/>
      </c>
      <c r="J305" s="69" t="str" cm="1">
        <f t="array" ref="J305">IF(ROWS($C$12:E305)&lt;=$E$9,INDEX(monetisedvalue,_xlfn.AGGREGATE(15,3,(lookup=$E$8)/(lookup=$E$8)*ROW(lookup)-ROW(Library!$C$8),ROWS($C$12:E305)),MATCH(J$11,lookupnames,0)),"")</f>
        <v/>
      </c>
      <c r="K305" s="67" t="str" cm="1">
        <f t="array" ref="K305">IF(ROWS($C$12:F305)&lt;=$E$9,INDEX(monetisedvalue,_xlfn.AGGREGATE(15,3,(lookup=$E$8)/(lookup=$E$8)*ROW(lookup)-ROW(Library!$C$8),ROWS($C$12:F305)),MATCH(K$11,lookupnames,0)),"")</f>
        <v/>
      </c>
      <c r="L305" s="67" t="str" cm="1">
        <f t="array" ref="L305">IF(ROWS($C$12:G305)&lt;=$E$9,INDEX(monetisedvalue,_xlfn.AGGREGATE(15,3,(lookup=$E$8)/(lookup=$E$8)*ROW(lookup)-ROW(Library!$C$8),ROWS($C$12:G305)),MATCH(L$11,lookupnames,0)),"")</f>
        <v/>
      </c>
    </row>
    <row r="306" spans="4:12">
      <c r="D306" s="224" t="str">
        <f t="shared" si="20"/>
        <v/>
      </c>
      <c r="E306" s="231" t="str">
        <f t="shared" si="21"/>
        <v/>
      </c>
      <c r="F306" s="49" t="str">
        <f t="shared" si="22"/>
        <v/>
      </c>
      <c r="G306" s="49" t="str">
        <f t="shared" si="23"/>
        <v/>
      </c>
      <c r="H306" s="50" t="str" cm="1">
        <f t="array" ref="H306">IF(ROWS($C$12:C306)&lt;=$E$9,INDEX(monetisedvalue,_xlfn.AGGREGATE(15,3,(lookup=$E$8)/(lookup=$E$8)*ROW(lookup)-ROW(Library!$C$8),ROWS($C$12:C306)),MATCH(H$11,lookupnames,0)),"")</f>
        <v/>
      </c>
      <c r="I306" s="50" t="str" cm="1">
        <f t="array" ref="I306">IF(ROWS($C$12:D306)&lt;=$E$9,INDEX(monetisedvalue,_xlfn.AGGREGATE(15,3,(lookup=$E$8)/(lookup=$E$8)*ROW(lookup)-ROW(Library!$C$8),ROWS($C$12:D306)),MATCH(I$11,lookupnames,0)),"")</f>
        <v/>
      </c>
      <c r="J306" s="69" t="str" cm="1">
        <f t="array" ref="J306">IF(ROWS($C$12:E306)&lt;=$E$9,INDEX(monetisedvalue,_xlfn.AGGREGATE(15,3,(lookup=$E$8)/(lookup=$E$8)*ROW(lookup)-ROW(Library!$C$8),ROWS($C$12:E306)),MATCH(J$11,lookupnames,0)),"")</f>
        <v/>
      </c>
      <c r="K306" s="67" t="str" cm="1">
        <f t="array" ref="K306">IF(ROWS($C$12:F306)&lt;=$E$9,INDEX(monetisedvalue,_xlfn.AGGREGATE(15,3,(lookup=$E$8)/(lookup=$E$8)*ROW(lookup)-ROW(Library!$C$8),ROWS($C$12:F306)),MATCH(K$11,lookupnames,0)),"")</f>
        <v/>
      </c>
      <c r="L306" s="67" t="str" cm="1">
        <f t="array" ref="L306">IF(ROWS($C$12:G306)&lt;=$E$9,INDEX(monetisedvalue,_xlfn.AGGREGATE(15,3,(lookup=$E$8)/(lookup=$E$8)*ROW(lookup)-ROW(Library!$C$8),ROWS($C$12:G306)),MATCH(L$11,lookupnames,0)),"")</f>
        <v/>
      </c>
    </row>
    <row r="307" spans="4:12">
      <c r="D307" s="224" t="str">
        <f t="shared" si="20"/>
        <v/>
      </c>
      <c r="E307" s="231" t="str">
        <f t="shared" si="21"/>
        <v/>
      </c>
      <c r="F307" s="49" t="str">
        <f t="shared" si="22"/>
        <v/>
      </c>
      <c r="G307" s="49" t="str">
        <f t="shared" si="23"/>
        <v/>
      </c>
      <c r="H307" s="50" t="str" cm="1">
        <f t="array" ref="H307">IF(ROWS($C$12:C307)&lt;=$E$9,INDEX(monetisedvalue,_xlfn.AGGREGATE(15,3,(lookup=$E$8)/(lookup=$E$8)*ROW(lookup)-ROW(Library!$C$8),ROWS($C$12:C307)),MATCH(H$11,lookupnames,0)),"")</f>
        <v/>
      </c>
      <c r="I307" s="50" t="str" cm="1">
        <f t="array" ref="I307">IF(ROWS($C$12:D307)&lt;=$E$9,INDEX(monetisedvalue,_xlfn.AGGREGATE(15,3,(lookup=$E$8)/(lookup=$E$8)*ROW(lookup)-ROW(Library!$C$8),ROWS($C$12:D307)),MATCH(I$11,lookupnames,0)),"")</f>
        <v/>
      </c>
      <c r="J307" s="69" t="str" cm="1">
        <f t="array" ref="J307">IF(ROWS($C$12:E307)&lt;=$E$9,INDEX(monetisedvalue,_xlfn.AGGREGATE(15,3,(lookup=$E$8)/(lookup=$E$8)*ROW(lookup)-ROW(Library!$C$8),ROWS($C$12:E307)),MATCH(J$11,lookupnames,0)),"")</f>
        <v/>
      </c>
      <c r="K307" s="67" t="str" cm="1">
        <f t="array" ref="K307">IF(ROWS($C$12:F307)&lt;=$E$9,INDEX(monetisedvalue,_xlfn.AGGREGATE(15,3,(lookup=$E$8)/(lookup=$E$8)*ROW(lookup)-ROW(Library!$C$8),ROWS($C$12:F307)),MATCH(K$11,lookupnames,0)),"")</f>
        <v/>
      </c>
      <c r="L307" s="67" t="str" cm="1">
        <f t="array" ref="L307">IF(ROWS($C$12:G307)&lt;=$E$9,INDEX(monetisedvalue,_xlfn.AGGREGATE(15,3,(lookup=$E$8)/(lookup=$E$8)*ROW(lookup)-ROW(Library!$C$8),ROWS($C$12:G307)),MATCH(L$11,lookupnames,0)),"")</f>
        <v/>
      </c>
    </row>
    <row r="308" spans="4:12">
      <c r="D308" s="224" t="str">
        <f t="shared" si="20"/>
        <v/>
      </c>
      <c r="E308" s="231" t="str">
        <f t="shared" si="21"/>
        <v/>
      </c>
      <c r="F308" s="49" t="str">
        <f t="shared" si="22"/>
        <v/>
      </c>
      <c r="G308" s="49" t="str">
        <f t="shared" si="23"/>
        <v/>
      </c>
      <c r="H308" s="50" t="str" cm="1">
        <f t="array" ref="H308">IF(ROWS($C$12:C308)&lt;=$E$9,INDEX(monetisedvalue,_xlfn.AGGREGATE(15,3,(lookup=$E$8)/(lookup=$E$8)*ROW(lookup)-ROW(Library!$C$8),ROWS($C$12:C308)),MATCH(H$11,lookupnames,0)),"")</f>
        <v/>
      </c>
      <c r="I308" s="50" t="str" cm="1">
        <f t="array" ref="I308">IF(ROWS($C$12:D308)&lt;=$E$9,INDEX(monetisedvalue,_xlfn.AGGREGATE(15,3,(lookup=$E$8)/(lookup=$E$8)*ROW(lookup)-ROW(Library!$C$8),ROWS($C$12:D308)),MATCH(I$11,lookupnames,0)),"")</f>
        <v/>
      </c>
      <c r="J308" s="69" t="str" cm="1">
        <f t="array" ref="J308">IF(ROWS($C$12:E308)&lt;=$E$9,INDEX(monetisedvalue,_xlfn.AGGREGATE(15,3,(lookup=$E$8)/(lookup=$E$8)*ROW(lookup)-ROW(Library!$C$8),ROWS($C$12:E308)),MATCH(J$11,lookupnames,0)),"")</f>
        <v/>
      </c>
      <c r="K308" s="67" t="str" cm="1">
        <f t="array" ref="K308">IF(ROWS($C$12:F308)&lt;=$E$9,INDEX(monetisedvalue,_xlfn.AGGREGATE(15,3,(lookup=$E$8)/(lookup=$E$8)*ROW(lookup)-ROW(Library!$C$8),ROWS($C$12:F308)),MATCH(K$11,lookupnames,0)),"")</f>
        <v/>
      </c>
      <c r="L308" s="67" t="str" cm="1">
        <f t="array" ref="L308">IF(ROWS($C$12:G308)&lt;=$E$9,INDEX(monetisedvalue,_xlfn.AGGREGATE(15,3,(lookup=$E$8)/(lookup=$E$8)*ROW(lookup)-ROW(Library!$C$8),ROWS($C$12:G308)),MATCH(L$11,lookupnames,0)),"")</f>
        <v/>
      </c>
    </row>
    <row r="309" spans="4:12">
      <c r="D309" s="224" t="str">
        <f t="shared" si="20"/>
        <v/>
      </c>
      <c r="E309" s="231" t="str">
        <f t="shared" si="21"/>
        <v/>
      </c>
      <c r="F309" s="49" t="str">
        <f t="shared" si="22"/>
        <v/>
      </c>
      <c r="G309" s="49" t="str">
        <f t="shared" si="23"/>
        <v/>
      </c>
      <c r="H309" s="50" t="str" cm="1">
        <f t="array" ref="H309">IF(ROWS($C$12:C309)&lt;=$E$9,INDEX(monetisedvalue,_xlfn.AGGREGATE(15,3,(lookup=$E$8)/(lookup=$E$8)*ROW(lookup)-ROW(Library!$C$8),ROWS($C$12:C309)),MATCH(H$11,lookupnames,0)),"")</f>
        <v/>
      </c>
      <c r="I309" s="50" t="str" cm="1">
        <f t="array" ref="I309">IF(ROWS($C$12:D309)&lt;=$E$9,INDEX(monetisedvalue,_xlfn.AGGREGATE(15,3,(lookup=$E$8)/(lookup=$E$8)*ROW(lookup)-ROW(Library!$C$8),ROWS($C$12:D309)),MATCH(I$11,lookupnames,0)),"")</f>
        <v/>
      </c>
      <c r="J309" s="69" t="str" cm="1">
        <f t="array" ref="J309">IF(ROWS($C$12:E309)&lt;=$E$9,INDEX(monetisedvalue,_xlfn.AGGREGATE(15,3,(lookup=$E$8)/(lookup=$E$8)*ROW(lookup)-ROW(Library!$C$8),ROWS($C$12:E309)),MATCH(J$11,lookupnames,0)),"")</f>
        <v/>
      </c>
      <c r="K309" s="67" t="str" cm="1">
        <f t="array" ref="K309">IF(ROWS($C$12:F309)&lt;=$E$9,INDEX(monetisedvalue,_xlfn.AGGREGATE(15,3,(lookup=$E$8)/(lookup=$E$8)*ROW(lookup)-ROW(Library!$C$8),ROWS($C$12:F309)),MATCH(K$11,lookupnames,0)),"")</f>
        <v/>
      </c>
      <c r="L309" s="67" t="str" cm="1">
        <f t="array" ref="L309">IF(ROWS($C$12:G309)&lt;=$E$9,INDEX(monetisedvalue,_xlfn.AGGREGATE(15,3,(lookup=$E$8)/(lookup=$E$8)*ROW(lookup)-ROW(Library!$C$8),ROWS($C$12:G309)),MATCH(L$11,lookupnames,0)),"")</f>
        <v/>
      </c>
    </row>
    <row r="310" spans="4:12">
      <c r="D310" s="224" t="str">
        <f t="shared" si="20"/>
        <v/>
      </c>
      <c r="E310" s="231" t="str">
        <f t="shared" si="21"/>
        <v/>
      </c>
      <c r="F310" s="49" t="str">
        <f t="shared" si="22"/>
        <v/>
      </c>
      <c r="G310" s="49" t="str">
        <f t="shared" si="23"/>
        <v/>
      </c>
      <c r="H310" s="50" t="str" cm="1">
        <f t="array" ref="H310">IF(ROWS($C$12:C310)&lt;=$E$9,INDEX(monetisedvalue,_xlfn.AGGREGATE(15,3,(lookup=$E$8)/(lookup=$E$8)*ROW(lookup)-ROW(Library!$C$8),ROWS($C$12:C310)),MATCH(H$11,lookupnames,0)),"")</f>
        <v/>
      </c>
      <c r="I310" s="50" t="str" cm="1">
        <f t="array" ref="I310">IF(ROWS($C$12:D310)&lt;=$E$9,INDEX(monetisedvalue,_xlfn.AGGREGATE(15,3,(lookup=$E$8)/(lookup=$E$8)*ROW(lookup)-ROW(Library!$C$8),ROWS($C$12:D310)),MATCH(I$11,lookupnames,0)),"")</f>
        <v/>
      </c>
      <c r="J310" s="69" t="str" cm="1">
        <f t="array" ref="J310">IF(ROWS($C$12:E310)&lt;=$E$9,INDEX(monetisedvalue,_xlfn.AGGREGATE(15,3,(lookup=$E$8)/(lookup=$E$8)*ROW(lookup)-ROW(Library!$C$8),ROWS($C$12:E310)),MATCH(J$11,lookupnames,0)),"")</f>
        <v/>
      </c>
      <c r="K310" s="67" t="str" cm="1">
        <f t="array" ref="K310">IF(ROWS($C$12:F310)&lt;=$E$9,INDEX(monetisedvalue,_xlfn.AGGREGATE(15,3,(lookup=$E$8)/(lookup=$E$8)*ROW(lookup)-ROW(Library!$C$8),ROWS($C$12:F310)),MATCH(K$11,lookupnames,0)),"")</f>
        <v/>
      </c>
      <c r="L310" s="67" t="str" cm="1">
        <f t="array" ref="L310">IF(ROWS($C$12:G310)&lt;=$E$9,INDEX(monetisedvalue,_xlfn.AGGREGATE(15,3,(lookup=$E$8)/(lookup=$E$8)*ROW(lookup)-ROW(Library!$C$8),ROWS($C$12:G310)),MATCH(L$11,lookupnames,0)),"")</f>
        <v/>
      </c>
    </row>
    <row r="311" spans="4:12">
      <c r="D311" s="224" t="str">
        <f t="shared" si="20"/>
        <v/>
      </c>
      <c r="E311" s="231" t="str">
        <f t="shared" si="21"/>
        <v/>
      </c>
      <c r="F311" s="49" t="str">
        <f t="shared" si="22"/>
        <v/>
      </c>
      <c r="G311" s="49" t="str">
        <f t="shared" si="23"/>
        <v/>
      </c>
      <c r="H311" s="50" t="str" cm="1">
        <f t="array" ref="H311">IF(ROWS($C$12:C311)&lt;=$E$9,INDEX(monetisedvalue,_xlfn.AGGREGATE(15,3,(lookup=$E$8)/(lookup=$E$8)*ROW(lookup)-ROW(Library!$C$8),ROWS($C$12:C311)),MATCH(H$11,lookupnames,0)),"")</f>
        <v/>
      </c>
      <c r="I311" s="50" t="str" cm="1">
        <f t="array" ref="I311">IF(ROWS($C$12:D311)&lt;=$E$9,INDEX(monetisedvalue,_xlfn.AGGREGATE(15,3,(lookup=$E$8)/(lookup=$E$8)*ROW(lookup)-ROW(Library!$C$8),ROWS($C$12:D311)),MATCH(I$11,lookupnames,0)),"")</f>
        <v/>
      </c>
      <c r="J311" s="69" t="str" cm="1">
        <f t="array" ref="J311">IF(ROWS($C$12:E311)&lt;=$E$9,INDEX(monetisedvalue,_xlfn.AGGREGATE(15,3,(lookup=$E$8)/(lookup=$E$8)*ROW(lookup)-ROW(Library!$C$8),ROWS($C$12:E311)),MATCH(J$11,lookupnames,0)),"")</f>
        <v/>
      </c>
      <c r="K311" s="67" t="str" cm="1">
        <f t="array" ref="K311">IF(ROWS($C$12:F311)&lt;=$E$9,INDEX(monetisedvalue,_xlfn.AGGREGATE(15,3,(lookup=$E$8)/(lookup=$E$8)*ROW(lookup)-ROW(Library!$C$8),ROWS($C$12:F311)),MATCH(K$11,lookupnames,0)),"")</f>
        <v/>
      </c>
      <c r="L311" s="67" t="str" cm="1">
        <f t="array" ref="L311">IF(ROWS($C$12:G311)&lt;=$E$9,INDEX(monetisedvalue,_xlfn.AGGREGATE(15,3,(lookup=$E$8)/(lookup=$E$8)*ROW(lookup)-ROW(Library!$C$8),ROWS($C$12:G311)),MATCH(L$11,lookupnames,0)),"")</f>
        <v/>
      </c>
    </row>
    <row r="312" spans="4:12">
      <c r="D312" s="224" t="str">
        <f t="shared" si="20"/>
        <v/>
      </c>
      <c r="E312" s="231" t="str">
        <f t="shared" si="21"/>
        <v/>
      </c>
      <c r="F312" s="49" t="str">
        <f t="shared" si="22"/>
        <v/>
      </c>
      <c r="G312" s="49" t="str">
        <f t="shared" si="23"/>
        <v/>
      </c>
      <c r="H312" s="50" t="str" cm="1">
        <f t="array" ref="H312">IF(ROWS($C$12:C312)&lt;=$E$9,INDEX(monetisedvalue,_xlfn.AGGREGATE(15,3,(lookup=$E$8)/(lookup=$E$8)*ROW(lookup)-ROW(Library!$C$8),ROWS($C$12:C312)),MATCH(H$11,lookupnames,0)),"")</f>
        <v/>
      </c>
      <c r="I312" s="50" t="str" cm="1">
        <f t="array" ref="I312">IF(ROWS($C$12:D312)&lt;=$E$9,INDEX(monetisedvalue,_xlfn.AGGREGATE(15,3,(lookup=$E$8)/(lookup=$E$8)*ROW(lookup)-ROW(Library!$C$8),ROWS($C$12:D312)),MATCH(I$11,lookupnames,0)),"")</f>
        <v/>
      </c>
      <c r="J312" s="69" t="str" cm="1">
        <f t="array" ref="J312">IF(ROWS($C$12:E312)&lt;=$E$9,INDEX(monetisedvalue,_xlfn.AGGREGATE(15,3,(lookup=$E$8)/(lookup=$E$8)*ROW(lookup)-ROW(Library!$C$8),ROWS($C$12:E312)),MATCH(J$11,lookupnames,0)),"")</f>
        <v/>
      </c>
      <c r="K312" s="67" t="str" cm="1">
        <f t="array" ref="K312">IF(ROWS($C$12:F312)&lt;=$E$9,INDEX(monetisedvalue,_xlfn.AGGREGATE(15,3,(lookup=$E$8)/(lookup=$E$8)*ROW(lookup)-ROW(Library!$C$8),ROWS($C$12:F312)),MATCH(K$11,lookupnames,0)),"")</f>
        <v/>
      </c>
      <c r="L312" s="67" t="str" cm="1">
        <f t="array" ref="L312">IF(ROWS($C$12:G312)&lt;=$E$9,INDEX(monetisedvalue,_xlfn.AGGREGATE(15,3,(lookup=$E$8)/(lookup=$E$8)*ROW(lookup)-ROW(Library!$C$8),ROWS($C$12:G312)),MATCH(L$11,lookupnames,0)),"")</f>
        <v/>
      </c>
    </row>
    <row r="313" spans="4:12">
      <c r="D313" s="224" t="str">
        <f t="shared" si="20"/>
        <v/>
      </c>
      <c r="E313" s="231" t="str">
        <f t="shared" si="21"/>
        <v/>
      </c>
      <c r="F313" s="49" t="str">
        <f t="shared" si="22"/>
        <v/>
      </c>
      <c r="G313" s="49" t="str">
        <f t="shared" si="23"/>
        <v/>
      </c>
      <c r="H313" s="50" t="str" cm="1">
        <f t="array" ref="H313">IF(ROWS($C$12:C313)&lt;=$E$9,INDEX(monetisedvalue,_xlfn.AGGREGATE(15,3,(lookup=$E$8)/(lookup=$E$8)*ROW(lookup)-ROW(Library!$C$8),ROWS($C$12:C313)),MATCH(H$11,lookupnames,0)),"")</f>
        <v/>
      </c>
      <c r="I313" s="50" t="str" cm="1">
        <f t="array" ref="I313">IF(ROWS($C$12:D313)&lt;=$E$9,INDEX(monetisedvalue,_xlfn.AGGREGATE(15,3,(lookup=$E$8)/(lookup=$E$8)*ROW(lookup)-ROW(Library!$C$8),ROWS($C$12:D313)),MATCH(I$11,lookupnames,0)),"")</f>
        <v/>
      </c>
      <c r="J313" s="69" t="str" cm="1">
        <f t="array" ref="J313">IF(ROWS($C$12:E313)&lt;=$E$9,INDEX(monetisedvalue,_xlfn.AGGREGATE(15,3,(lookup=$E$8)/(lookup=$E$8)*ROW(lookup)-ROW(Library!$C$8),ROWS($C$12:E313)),MATCH(J$11,lookupnames,0)),"")</f>
        <v/>
      </c>
      <c r="K313" s="67" t="str" cm="1">
        <f t="array" ref="K313">IF(ROWS($C$12:F313)&lt;=$E$9,INDEX(monetisedvalue,_xlfn.AGGREGATE(15,3,(lookup=$E$8)/(lookup=$E$8)*ROW(lookup)-ROW(Library!$C$8),ROWS($C$12:F313)),MATCH(K$11,lookupnames,0)),"")</f>
        <v/>
      </c>
      <c r="L313" s="67" t="str" cm="1">
        <f t="array" ref="L313">IF(ROWS($C$12:G313)&lt;=$E$9,INDEX(monetisedvalue,_xlfn.AGGREGATE(15,3,(lookup=$E$8)/(lookup=$E$8)*ROW(lookup)-ROW(Library!$C$8),ROWS($C$12:G313)),MATCH(L$11,lookupnames,0)),"")</f>
        <v/>
      </c>
    </row>
    <row r="314" spans="4:12">
      <c r="D314" s="224" t="str">
        <f t="shared" si="20"/>
        <v/>
      </c>
      <c r="E314" s="231" t="str">
        <f t="shared" si="21"/>
        <v/>
      </c>
      <c r="F314" s="49" t="str">
        <f t="shared" si="22"/>
        <v/>
      </c>
      <c r="G314" s="49" t="str">
        <f t="shared" si="23"/>
        <v/>
      </c>
      <c r="H314" s="50" t="str" cm="1">
        <f t="array" ref="H314">IF(ROWS($C$12:C314)&lt;=$E$9,INDEX(monetisedvalue,_xlfn.AGGREGATE(15,3,(lookup=$E$8)/(lookup=$E$8)*ROW(lookup)-ROW(Library!$C$8),ROWS($C$12:C314)),MATCH(H$11,lookupnames,0)),"")</f>
        <v/>
      </c>
      <c r="I314" s="50" t="str" cm="1">
        <f t="array" ref="I314">IF(ROWS($C$12:D314)&lt;=$E$9,INDEX(monetisedvalue,_xlfn.AGGREGATE(15,3,(lookup=$E$8)/(lookup=$E$8)*ROW(lookup)-ROW(Library!$C$8),ROWS($C$12:D314)),MATCH(I$11,lookupnames,0)),"")</f>
        <v/>
      </c>
      <c r="J314" s="69" t="str" cm="1">
        <f t="array" ref="J314">IF(ROWS($C$12:E314)&lt;=$E$9,INDEX(monetisedvalue,_xlfn.AGGREGATE(15,3,(lookup=$E$8)/(lookup=$E$8)*ROW(lookup)-ROW(Library!$C$8),ROWS($C$12:E314)),MATCH(J$11,lookupnames,0)),"")</f>
        <v/>
      </c>
      <c r="K314" s="67" t="str" cm="1">
        <f t="array" ref="K314">IF(ROWS($C$12:F314)&lt;=$E$9,INDEX(monetisedvalue,_xlfn.AGGREGATE(15,3,(lookup=$E$8)/(lookup=$E$8)*ROW(lookup)-ROW(Library!$C$8),ROWS($C$12:F314)),MATCH(K$11,lookupnames,0)),"")</f>
        <v/>
      </c>
      <c r="L314" s="67" t="str" cm="1">
        <f t="array" ref="L314">IF(ROWS($C$12:G314)&lt;=$E$9,INDEX(monetisedvalue,_xlfn.AGGREGATE(15,3,(lookup=$E$8)/(lookup=$E$8)*ROW(lookup)-ROW(Library!$C$8),ROWS($C$12:G314)),MATCH(L$11,lookupnames,0)),"")</f>
        <v/>
      </c>
    </row>
    <row r="315" spans="4:12">
      <c r="D315" s="224" t="str">
        <f t="shared" si="20"/>
        <v/>
      </c>
      <c r="E315" s="231" t="str">
        <f t="shared" si="21"/>
        <v/>
      </c>
      <c r="F315" s="49" t="str">
        <f t="shared" si="22"/>
        <v/>
      </c>
      <c r="G315" s="49" t="str">
        <f t="shared" si="23"/>
        <v/>
      </c>
      <c r="H315" s="50" t="str" cm="1">
        <f t="array" ref="H315">IF(ROWS($C$12:C315)&lt;=$E$9,INDEX(monetisedvalue,_xlfn.AGGREGATE(15,3,(lookup=$E$8)/(lookup=$E$8)*ROW(lookup)-ROW(Library!$C$8),ROWS($C$12:C315)),MATCH(H$11,lookupnames,0)),"")</f>
        <v/>
      </c>
      <c r="I315" s="50" t="str" cm="1">
        <f t="array" ref="I315">IF(ROWS($C$12:D315)&lt;=$E$9,INDEX(monetisedvalue,_xlfn.AGGREGATE(15,3,(lookup=$E$8)/(lookup=$E$8)*ROW(lookup)-ROW(Library!$C$8),ROWS($C$12:D315)),MATCH(I$11,lookupnames,0)),"")</f>
        <v/>
      </c>
      <c r="J315" s="69" t="str" cm="1">
        <f t="array" ref="J315">IF(ROWS($C$12:E315)&lt;=$E$9,INDEX(monetisedvalue,_xlfn.AGGREGATE(15,3,(lookup=$E$8)/(lookup=$E$8)*ROW(lookup)-ROW(Library!$C$8),ROWS($C$12:E315)),MATCH(J$11,lookupnames,0)),"")</f>
        <v/>
      </c>
      <c r="K315" s="67" t="str" cm="1">
        <f t="array" ref="K315">IF(ROWS($C$12:F315)&lt;=$E$9,INDEX(monetisedvalue,_xlfn.AGGREGATE(15,3,(lookup=$E$8)/(lookup=$E$8)*ROW(lookup)-ROW(Library!$C$8),ROWS($C$12:F315)),MATCH(K$11,lookupnames,0)),"")</f>
        <v/>
      </c>
      <c r="L315" s="67" t="str" cm="1">
        <f t="array" ref="L315">IF(ROWS($C$12:G315)&lt;=$E$9,INDEX(monetisedvalue,_xlfn.AGGREGATE(15,3,(lookup=$E$8)/(lookup=$E$8)*ROW(lookup)-ROW(Library!$C$8),ROWS($C$12:G315)),MATCH(L$11,lookupnames,0)),"")</f>
        <v/>
      </c>
    </row>
    <row r="316" spans="4:12">
      <c r="D316" s="224" t="str">
        <f t="shared" si="20"/>
        <v/>
      </c>
      <c r="E316" s="231" t="str">
        <f t="shared" si="21"/>
        <v/>
      </c>
      <c r="F316" s="49" t="str">
        <f t="shared" si="22"/>
        <v/>
      </c>
      <c r="G316" s="49" t="str">
        <f t="shared" si="23"/>
        <v/>
      </c>
      <c r="H316" s="50" t="str" cm="1">
        <f t="array" ref="H316">IF(ROWS($C$12:C316)&lt;=$E$9,INDEX(monetisedvalue,_xlfn.AGGREGATE(15,3,(lookup=$E$8)/(lookup=$E$8)*ROW(lookup)-ROW(Library!$C$8),ROWS($C$12:C316)),MATCH(H$11,lookupnames,0)),"")</f>
        <v/>
      </c>
      <c r="I316" s="50" t="str" cm="1">
        <f t="array" ref="I316">IF(ROWS($C$12:D316)&lt;=$E$9,INDEX(monetisedvalue,_xlfn.AGGREGATE(15,3,(lookup=$E$8)/(lookup=$E$8)*ROW(lookup)-ROW(Library!$C$8),ROWS($C$12:D316)),MATCH(I$11,lookupnames,0)),"")</f>
        <v/>
      </c>
      <c r="J316" s="69" t="str" cm="1">
        <f t="array" ref="J316">IF(ROWS($C$12:E316)&lt;=$E$9,INDEX(monetisedvalue,_xlfn.AGGREGATE(15,3,(lookup=$E$8)/(lookup=$E$8)*ROW(lookup)-ROW(Library!$C$8),ROWS($C$12:E316)),MATCH(J$11,lookupnames,0)),"")</f>
        <v/>
      </c>
      <c r="K316" s="67" t="str" cm="1">
        <f t="array" ref="K316">IF(ROWS($C$12:F316)&lt;=$E$9,INDEX(monetisedvalue,_xlfn.AGGREGATE(15,3,(lookup=$E$8)/(lookup=$E$8)*ROW(lookup)-ROW(Library!$C$8),ROWS($C$12:F316)),MATCH(K$11,lookupnames,0)),"")</f>
        <v/>
      </c>
      <c r="L316" s="67" t="str" cm="1">
        <f t="array" ref="L316">IF(ROWS($C$12:G316)&lt;=$E$9,INDEX(monetisedvalue,_xlfn.AGGREGATE(15,3,(lookup=$E$8)/(lookup=$E$8)*ROW(lookup)-ROW(Library!$C$8),ROWS($C$12:G316)),MATCH(L$11,lookupnames,0)),"")</f>
        <v/>
      </c>
    </row>
    <row r="317" spans="4:12">
      <c r="D317" s="224" t="str">
        <f t="shared" si="20"/>
        <v/>
      </c>
      <c r="E317" s="231" t="str">
        <f t="shared" si="21"/>
        <v/>
      </c>
      <c r="F317" s="49" t="str">
        <f t="shared" si="22"/>
        <v/>
      </c>
      <c r="G317" s="49" t="str">
        <f t="shared" si="23"/>
        <v/>
      </c>
      <c r="H317" s="50" t="str" cm="1">
        <f t="array" ref="H317">IF(ROWS($C$12:C317)&lt;=$E$9,INDEX(monetisedvalue,_xlfn.AGGREGATE(15,3,(lookup=$E$8)/(lookup=$E$8)*ROW(lookup)-ROW(Library!$C$8),ROWS($C$12:C317)),MATCH(H$11,lookupnames,0)),"")</f>
        <v/>
      </c>
      <c r="I317" s="50" t="str" cm="1">
        <f t="array" ref="I317">IF(ROWS($C$12:D317)&lt;=$E$9,INDEX(monetisedvalue,_xlfn.AGGREGATE(15,3,(lookup=$E$8)/(lookup=$E$8)*ROW(lookup)-ROW(Library!$C$8),ROWS($C$12:D317)),MATCH(I$11,lookupnames,0)),"")</f>
        <v/>
      </c>
      <c r="J317" s="69" t="str" cm="1">
        <f t="array" ref="J317">IF(ROWS($C$12:E317)&lt;=$E$9,INDEX(monetisedvalue,_xlfn.AGGREGATE(15,3,(lookup=$E$8)/(lookup=$E$8)*ROW(lookup)-ROW(Library!$C$8),ROWS($C$12:E317)),MATCH(J$11,lookupnames,0)),"")</f>
        <v/>
      </c>
      <c r="K317" s="67" t="str" cm="1">
        <f t="array" ref="K317">IF(ROWS($C$12:F317)&lt;=$E$9,INDEX(monetisedvalue,_xlfn.AGGREGATE(15,3,(lookup=$E$8)/(lookup=$E$8)*ROW(lookup)-ROW(Library!$C$8),ROWS($C$12:F317)),MATCH(K$11,lookupnames,0)),"")</f>
        <v/>
      </c>
      <c r="L317" s="67" t="str" cm="1">
        <f t="array" ref="L317">IF(ROWS($C$12:G317)&lt;=$E$9,INDEX(monetisedvalue,_xlfn.AGGREGATE(15,3,(lookup=$E$8)/(lookup=$E$8)*ROW(lookup)-ROW(Library!$C$8),ROWS($C$12:G317)),MATCH(L$11,lookupnames,0)),"")</f>
        <v/>
      </c>
    </row>
    <row r="318" spans="4:12">
      <c r="D318" s="224" t="str">
        <f t="shared" si="20"/>
        <v/>
      </c>
      <c r="E318" s="231" t="str">
        <f t="shared" si="21"/>
        <v/>
      </c>
      <c r="F318" s="49" t="str">
        <f t="shared" si="22"/>
        <v/>
      </c>
      <c r="G318" s="49" t="str">
        <f t="shared" si="23"/>
        <v/>
      </c>
      <c r="H318" s="50" t="str" cm="1">
        <f t="array" ref="H318">IF(ROWS($C$12:C318)&lt;=$E$9,INDEX(monetisedvalue,_xlfn.AGGREGATE(15,3,(lookup=$E$8)/(lookup=$E$8)*ROW(lookup)-ROW(Library!$C$8),ROWS($C$12:C318)),MATCH(H$11,lookupnames,0)),"")</f>
        <v/>
      </c>
      <c r="I318" s="50" t="str" cm="1">
        <f t="array" ref="I318">IF(ROWS($C$12:D318)&lt;=$E$9,INDEX(monetisedvalue,_xlfn.AGGREGATE(15,3,(lookup=$E$8)/(lookup=$E$8)*ROW(lookup)-ROW(Library!$C$8),ROWS($C$12:D318)),MATCH(I$11,lookupnames,0)),"")</f>
        <v/>
      </c>
      <c r="J318" s="69" t="str" cm="1">
        <f t="array" ref="J318">IF(ROWS($C$12:E318)&lt;=$E$9,INDEX(monetisedvalue,_xlfn.AGGREGATE(15,3,(lookup=$E$8)/(lookup=$E$8)*ROW(lookup)-ROW(Library!$C$8),ROWS($C$12:E318)),MATCH(J$11,lookupnames,0)),"")</f>
        <v/>
      </c>
      <c r="K318" s="67" t="str" cm="1">
        <f t="array" ref="K318">IF(ROWS($C$12:F318)&lt;=$E$9,INDEX(monetisedvalue,_xlfn.AGGREGATE(15,3,(lookup=$E$8)/(lookup=$E$8)*ROW(lookup)-ROW(Library!$C$8),ROWS($C$12:F318)),MATCH(K$11,lookupnames,0)),"")</f>
        <v/>
      </c>
      <c r="L318" s="67" t="str" cm="1">
        <f t="array" ref="L318">IF(ROWS($C$12:G318)&lt;=$E$9,INDEX(monetisedvalue,_xlfn.AGGREGATE(15,3,(lookup=$E$8)/(lookup=$E$8)*ROW(lookup)-ROW(Library!$C$8),ROWS($C$12:G318)),MATCH(L$11,lookupnames,0)),"")</f>
        <v/>
      </c>
    </row>
    <row r="319" spans="4:12">
      <c r="D319" s="224" t="str">
        <f t="shared" si="20"/>
        <v/>
      </c>
      <c r="E319" s="231" t="str">
        <f t="shared" si="21"/>
        <v/>
      </c>
      <c r="F319" s="49" t="str">
        <f t="shared" si="22"/>
        <v/>
      </c>
      <c r="G319" s="49" t="str">
        <f t="shared" si="23"/>
        <v/>
      </c>
      <c r="H319" s="50" t="str" cm="1">
        <f t="array" ref="H319">IF(ROWS($C$12:C319)&lt;=$E$9,INDEX(monetisedvalue,_xlfn.AGGREGATE(15,3,(lookup=$E$8)/(lookup=$E$8)*ROW(lookup)-ROW(Library!$C$8),ROWS($C$12:C319)),MATCH(H$11,lookupnames,0)),"")</f>
        <v/>
      </c>
      <c r="I319" s="50" t="str" cm="1">
        <f t="array" ref="I319">IF(ROWS($C$12:D319)&lt;=$E$9,INDEX(monetisedvalue,_xlfn.AGGREGATE(15,3,(lookup=$E$8)/(lookup=$E$8)*ROW(lookup)-ROW(Library!$C$8),ROWS($C$12:D319)),MATCH(I$11,lookupnames,0)),"")</f>
        <v/>
      </c>
      <c r="J319" s="69" t="str" cm="1">
        <f t="array" ref="J319">IF(ROWS($C$12:E319)&lt;=$E$9,INDEX(monetisedvalue,_xlfn.AGGREGATE(15,3,(lookup=$E$8)/(lookup=$E$8)*ROW(lookup)-ROW(Library!$C$8),ROWS($C$12:E319)),MATCH(J$11,lookupnames,0)),"")</f>
        <v/>
      </c>
      <c r="K319" s="67" t="str" cm="1">
        <f t="array" ref="K319">IF(ROWS($C$12:F319)&lt;=$E$9,INDEX(monetisedvalue,_xlfn.AGGREGATE(15,3,(lookup=$E$8)/(lookup=$E$8)*ROW(lookup)-ROW(Library!$C$8),ROWS($C$12:F319)),MATCH(K$11,lookupnames,0)),"")</f>
        <v/>
      </c>
      <c r="L319" s="67" t="str" cm="1">
        <f t="array" ref="L319">IF(ROWS($C$12:G319)&lt;=$E$9,INDEX(monetisedvalue,_xlfn.AGGREGATE(15,3,(lookup=$E$8)/(lookup=$E$8)*ROW(lookup)-ROW(Library!$C$8),ROWS($C$12:G319)),MATCH(L$11,lookupnames,0)),"")</f>
        <v/>
      </c>
    </row>
    <row r="320" spans="4:12">
      <c r="D320" s="224" t="str">
        <f t="shared" si="20"/>
        <v/>
      </c>
      <c r="E320" s="231" t="str">
        <f t="shared" si="21"/>
        <v/>
      </c>
      <c r="F320" s="49" t="str">
        <f t="shared" si="22"/>
        <v/>
      </c>
      <c r="G320" s="49" t="str">
        <f t="shared" si="23"/>
        <v/>
      </c>
      <c r="H320" s="50" t="str" cm="1">
        <f t="array" ref="H320">IF(ROWS($C$12:C320)&lt;=$E$9,INDEX(monetisedvalue,_xlfn.AGGREGATE(15,3,(lookup=$E$8)/(lookup=$E$8)*ROW(lookup)-ROW(Library!$C$8),ROWS($C$12:C320)),MATCH(H$11,lookupnames,0)),"")</f>
        <v/>
      </c>
      <c r="I320" s="50" t="str" cm="1">
        <f t="array" ref="I320">IF(ROWS($C$12:D320)&lt;=$E$9,INDEX(monetisedvalue,_xlfn.AGGREGATE(15,3,(lookup=$E$8)/(lookup=$E$8)*ROW(lookup)-ROW(Library!$C$8),ROWS($C$12:D320)),MATCH(I$11,lookupnames,0)),"")</f>
        <v/>
      </c>
      <c r="J320" s="69" t="str" cm="1">
        <f t="array" ref="J320">IF(ROWS($C$12:E320)&lt;=$E$9,INDEX(monetisedvalue,_xlfn.AGGREGATE(15,3,(lookup=$E$8)/(lookup=$E$8)*ROW(lookup)-ROW(Library!$C$8),ROWS($C$12:E320)),MATCH(J$11,lookupnames,0)),"")</f>
        <v/>
      </c>
      <c r="K320" s="67" t="str" cm="1">
        <f t="array" ref="K320">IF(ROWS($C$12:F320)&lt;=$E$9,INDEX(monetisedvalue,_xlfn.AGGREGATE(15,3,(lookup=$E$8)/(lookup=$E$8)*ROW(lookup)-ROW(Library!$C$8),ROWS($C$12:F320)),MATCH(K$11,lookupnames,0)),"")</f>
        <v/>
      </c>
      <c r="L320" s="67" t="str" cm="1">
        <f t="array" ref="L320">IF(ROWS($C$12:G320)&lt;=$E$9,INDEX(monetisedvalue,_xlfn.AGGREGATE(15,3,(lookup=$E$8)/(lookup=$E$8)*ROW(lookup)-ROW(Library!$C$8),ROWS($C$12:G320)),MATCH(L$11,lookupnames,0)),"")</f>
        <v/>
      </c>
    </row>
    <row r="321" spans="1:12">
      <c r="D321" s="224" t="str">
        <f t="shared" si="20"/>
        <v/>
      </c>
      <c r="E321" s="231" t="str">
        <f t="shared" si="21"/>
        <v/>
      </c>
      <c r="F321" s="49" t="str">
        <f t="shared" si="22"/>
        <v/>
      </c>
      <c r="G321" s="49" t="str">
        <f t="shared" si="23"/>
        <v/>
      </c>
      <c r="H321" s="50" t="str" cm="1">
        <f t="array" ref="H321">IF(ROWS($C$12:C321)&lt;=$E$9,INDEX(monetisedvalue,_xlfn.AGGREGATE(15,3,(lookup=$E$8)/(lookup=$E$8)*ROW(lookup)-ROW(Library!$C$8),ROWS($C$12:C321)),MATCH(H$11,lookupnames,0)),"")</f>
        <v/>
      </c>
      <c r="I321" s="50" t="str" cm="1">
        <f t="array" ref="I321">IF(ROWS($C$12:D321)&lt;=$E$9,INDEX(monetisedvalue,_xlfn.AGGREGATE(15,3,(lookup=$E$8)/(lookup=$E$8)*ROW(lookup)-ROW(Library!$C$8),ROWS($C$12:D321)),MATCH(I$11,lookupnames,0)),"")</f>
        <v/>
      </c>
      <c r="J321" s="69" t="str" cm="1">
        <f t="array" ref="J321">IF(ROWS($C$12:E321)&lt;=$E$9,INDEX(monetisedvalue,_xlfn.AGGREGATE(15,3,(lookup=$E$8)/(lookup=$E$8)*ROW(lookup)-ROW(Library!$C$8),ROWS($C$12:E321)),MATCH(J$11,lookupnames,0)),"")</f>
        <v/>
      </c>
      <c r="K321" s="67" t="str" cm="1">
        <f t="array" ref="K321">IF(ROWS($C$12:F321)&lt;=$E$9,INDEX(monetisedvalue,_xlfn.AGGREGATE(15,3,(lookup=$E$8)/(lookup=$E$8)*ROW(lookup)-ROW(Library!$C$8),ROWS($C$12:F321)),MATCH(K$11,lookupnames,0)),"")</f>
        <v/>
      </c>
      <c r="L321" s="67" t="str" cm="1">
        <f t="array" ref="L321">IF(ROWS($C$12:G321)&lt;=$E$9,INDEX(monetisedvalue,_xlfn.AGGREGATE(15,3,(lookup=$E$8)/(lookup=$E$8)*ROW(lookup)-ROW(Library!$C$8),ROWS($C$12:G321)),MATCH(L$11,lookupnames,0)),"")</f>
        <v/>
      </c>
    </row>
    <row r="322" spans="1:12">
      <c r="D322" s="224" t="str">
        <f t="shared" si="20"/>
        <v/>
      </c>
      <c r="E322" s="231" t="str">
        <f t="shared" si="21"/>
        <v/>
      </c>
      <c r="F322" s="49" t="str">
        <f t="shared" si="22"/>
        <v/>
      </c>
      <c r="G322" s="49" t="str">
        <f t="shared" si="23"/>
        <v/>
      </c>
      <c r="H322" s="50" t="str" cm="1">
        <f t="array" ref="H322">IF(ROWS($C$12:C322)&lt;=$E$9,INDEX(monetisedvalue,_xlfn.AGGREGATE(15,3,(lookup=$E$8)/(lookup=$E$8)*ROW(lookup)-ROW(Library!$C$8),ROWS($C$12:C322)),MATCH(H$11,lookupnames,0)),"")</f>
        <v/>
      </c>
      <c r="I322" s="50" t="str" cm="1">
        <f t="array" ref="I322">IF(ROWS($C$12:D322)&lt;=$E$9,INDEX(monetisedvalue,_xlfn.AGGREGATE(15,3,(lookup=$E$8)/(lookup=$E$8)*ROW(lookup)-ROW(Library!$C$8),ROWS($C$12:D322)),MATCH(I$11,lookupnames,0)),"")</f>
        <v/>
      </c>
      <c r="J322" s="69" t="str" cm="1">
        <f t="array" ref="J322">IF(ROWS($C$12:E322)&lt;=$E$9,INDEX(monetisedvalue,_xlfn.AGGREGATE(15,3,(lookup=$E$8)/(lookup=$E$8)*ROW(lookup)-ROW(Library!$C$8),ROWS($C$12:E322)),MATCH(J$11,lookupnames,0)),"")</f>
        <v/>
      </c>
      <c r="K322" s="67" t="str" cm="1">
        <f t="array" ref="K322">IF(ROWS($C$12:F322)&lt;=$E$9,INDEX(monetisedvalue,_xlfn.AGGREGATE(15,3,(lookup=$E$8)/(lookup=$E$8)*ROW(lookup)-ROW(Library!$C$8),ROWS($C$12:F322)),MATCH(K$11,lookupnames,0)),"")</f>
        <v/>
      </c>
      <c r="L322" s="67" t="str" cm="1">
        <f t="array" ref="L322">IF(ROWS($C$12:G322)&lt;=$E$9,INDEX(monetisedvalue,_xlfn.AGGREGATE(15,3,(lookup=$E$8)/(lookup=$E$8)*ROW(lookup)-ROW(Library!$C$8),ROWS($C$12:G322)),MATCH(L$11,lookupnames,0)),"")</f>
        <v/>
      </c>
    </row>
    <row r="323" spans="1:12">
      <c r="D323" s="224" t="str">
        <f t="shared" si="20"/>
        <v/>
      </c>
      <c r="E323" s="231" t="str">
        <f t="shared" si="21"/>
        <v/>
      </c>
      <c r="F323" s="49" t="str">
        <f t="shared" si="22"/>
        <v/>
      </c>
      <c r="G323" s="49" t="str">
        <f t="shared" si="23"/>
        <v/>
      </c>
      <c r="H323" s="50" t="str" cm="1">
        <f t="array" ref="H323">IF(ROWS($C$12:C323)&lt;=$E$9,INDEX(monetisedvalue,_xlfn.AGGREGATE(15,3,(lookup=$E$8)/(lookup=$E$8)*ROW(lookup)-ROW(Library!$C$8),ROWS($C$12:C323)),MATCH(H$11,lookupnames,0)),"")</f>
        <v/>
      </c>
      <c r="I323" s="50" t="str" cm="1">
        <f t="array" ref="I323">IF(ROWS($C$12:D323)&lt;=$E$9,INDEX(monetisedvalue,_xlfn.AGGREGATE(15,3,(lookup=$E$8)/(lookup=$E$8)*ROW(lookup)-ROW(Library!$C$8),ROWS($C$12:D323)),MATCH(I$11,lookupnames,0)),"")</f>
        <v/>
      </c>
      <c r="J323" s="69" t="str" cm="1">
        <f t="array" ref="J323">IF(ROWS($C$12:E323)&lt;=$E$9,INDEX(monetisedvalue,_xlfn.AGGREGATE(15,3,(lookup=$E$8)/(lookup=$E$8)*ROW(lookup)-ROW(Library!$C$8),ROWS($C$12:E323)),MATCH(J$11,lookupnames,0)),"")</f>
        <v/>
      </c>
      <c r="K323" s="67" t="str" cm="1">
        <f t="array" ref="K323">IF(ROWS($C$12:F323)&lt;=$E$9,INDEX(monetisedvalue,_xlfn.AGGREGATE(15,3,(lookup=$E$8)/(lookup=$E$8)*ROW(lookup)-ROW(Library!$C$8),ROWS($C$12:F323)),MATCH(K$11,lookupnames,0)),"")</f>
        <v/>
      </c>
      <c r="L323" s="67" t="str" cm="1">
        <f t="array" ref="L323">IF(ROWS($C$12:G323)&lt;=$E$9,INDEX(monetisedvalue,_xlfn.AGGREGATE(15,3,(lookup=$E$8)/(lookup=$E$8)*ROW(lookup)-ROW(Library!$C$8),ROWS($C$12:G323)),MATCH(L$11,lookupnames,0)),"")</f>
        <v/>
      </c>
    </row>
    <row r="324" spans="1:12">
      <c r="D324" s="224" t="str">
        <f t="shared" si="20"/>
        <v/>
      </c>
      <c r="E324" s="231" t="str">
        <f t="shared" si="21"/>
        <v/>
      </c>
      <c r="F324" s="49" t="str">
        <f t="shared" si="22"/>
        <v/>
      </c>
      <c r="G324" s="49" t="str">
        <f t="shared" si="23"/>
        <v/>
      </c>
      <c r="H324" s="50" t="str" cm="1">
        <f t="array" ref="H324">IF(ROWS($C$12:C324)&lt;=$E$9,INDEX(monetisedvalue,_xlfn.AGGREGATE(15,3,(lookup=$E$8)/(lookup=$E$8)*ROW(lookup)-ROW(Library!$C$8),ROWS($C$12:C324)),MATCH(H$11,lookupnames,0)),"")</f>
        <v/>
      </c>
      <c r="I324" s="50" t="str" cm="1">
        <f t="array" ref="I324">IF(ROWS($C$12:D324)&lt;=$E$9,INDEX(monetisedvalue,_xlfn.AGGREGATE(15,3,(lookup=$E$8)/(lookup=$E$8)*ROW(lookup)-ROW(Library!$C$8),ROWS($C$12:D324)),MATCH(I$11,lookupnames,0)),"")</f>
        <v/>
      </c>
      <c r="J324" s="69" t="str" cm="1">
        <f t="array" ref="J324">IF(ROWS($C$12:E324)&lt;=$E$9,INDEX(monetisedvalue,_xlfn.AGGREGATE(15,3,(lookup=$E$8)/(lookup=$E$8)*ROW(lookup)-ROW(Library!$C$8),ROWS($C$12:E324)),MATCH(J$11,lookupnames,0)),"")</f>
        <v/>
      </c>
      <c r="K324" s="67" t="str" cm="1">
        <f t="array" ref="K324">IF(ROWS($C$12:F324)&lt;=$E$9,INDEX(monetisedvalue,_xlfn.AGGREGATE(15,3,(lookup=$E$8)/(lookup=$E$8)*ROW(lookup)-ROW(Library!$C$8),ROWS($C$12:F324)),MATCH(K$11,lookupnames,0)),"")</f>
        <v/>
      </c>
      <c r="L324" s="67" t="str" cm="1">
        <f t="array" ref="L324">IF(ROWS($C$12:G324)&lt;=$E$9,INDEX(monetisedvalue,_xlfn.AGGREGATE(15,3,(lookup=$E$8)/(lookup=$E$8)*ROW(lookup)-ROW(Library!$C$8),ROWS($C$12:G324)),MATCH(L$11,lookupnames,0)),"")</f>
        <v/>
      </c>
    </row>
    <row r="325" spans="1:12">
      <c r="D325" s="224" t="str">
        <f t="shared" si="20"/>
        <v/>
      </c>
      <c r="E325" s="231" t="str">
        <f t="shared" si="21"/>
        <v/>
      </c>
      <c r="F325" s="49" t="str">
        <f t="shared" si="22"/>
        <v/>
      </c>
      <c r="G325" s="49" t="str">
        <f t="shared" si="23"/>
        <v/>
      </c>
      <c r="H325" s="50" t="str" cm="1">
        <f t="array" ref="H325">IF(ROWS($C$12:C325)&lt;=$E$9,INDEX(monetisedvalue,_xlfn.AGGREGATE(15,3,(lookup=$E$8)/(lookup=$E$8)*ROW(lookup)-ROW(Library!$C$8),ROWS($C$12:C325)),MATCH(H$11,lookupnames,0)),"")</f>
        <v/>
      </c>
      <c r="I325" s="50" t="str" cm="1">
        <f t="array" ref="I325">IF(ROWS($C$12:D325)&lt;=$E$9,INDEX(monetisedvalue,_xlfn.AGGREGATE(15,3,(lookup=$E$8)/(lookup=$E$8)*ROW(lookup)-ROW(Library!$C$8),ROWS($C$12:D325)),MATCH(I$11,lookupnames,0)),"")</f>
        <v/>
      </c>
      <c r="J325" s="69" t="str" cm="1">
        <f t="array" ref="J325">IF(ROWS($C$12:E325)&lt;=$E$9,INDEX(monetisedvalue,_xlfn.AGGREGATE(15,3,(lookup=$E$8)/(lookup=$E$8)*ROW(lookup)-ROW(Library!$C$8),ROWS($C$12:E325)),MATCH(J$11,lookupnames,0)),"")</f>
        <v/>
      </c>
      <c r="K325" s="67" t="str" cm="1">
        <f t="array" ref="K325">IF(ROWS($C$12:F325)&lt;=$E$9,INDEX(monetisedvalue,_xlfn.AGGREGATE(15,3,(lookup=$E$8)/(lookup=$E$8)*ROW(lookup)-ROW(Library!$C$8),ROWS($C$12:F325)),MATCH(K$11,lookupnames,0)),"")</f>
        <v/>
      </c>
      <c r="L325" s="67" t="str" cm="1">
        <f t="array" ref="L325">IF(ROWS($C$12:G325)&lt;=$E$9,INDEX(monetisedvalue,_xlfn.AGGREGATE(15,3,(lookup=$E$8)/(lookup=$E$8)*ROW(lookup)-ROW(Library!$C$8),ROWS($C$12:G325)),MATCH(L$11,lookupnames,0)),"")</f>
        <v/>
      </c>
    </row>
    <row r="326" spans="1:12">
      <c r="A326" s="10"/>
      <c r="B326" s="10"/>
      <c r="C326" s="10"/>
      <c r="D326" s="224" t="str">
        <f t="shared" si="20"/>
        <v/>
      </c>
      <c r="E326" s="231" t="str">
        <f t="shared" si="21"/>
        <v/>
      </c>
      <c r="F326" s="49" t="str">
        <f t="shared" si="22"/>
        <v/>
      </c>
      <c r="G326" s="49" t="str">
        <f t="shared" si="23"/>
        <v/>
      </c>
      <c r="H326" s="50" t="str" cm="1">
        <f t="array" ref="H326">IF(ROWS($C$12:C326)&lt;=$E$9,INDEX(monetisedvalue,_xlfn.AGGREGATE(15,3,(lookup=$E$8)/(lookup=$E$8)*ROW(lookup)-ROW(Library!$C$8),ROWS($C$12:C326)),MATCH(H$11,lookupnames,0)),"")</f>
        <v/>
      </c>
      <c r="I326" s="50" t="str" cm="1">
        <f t="array" ref="I326">IF(ROWS($C$12:D326)&lt;=$E$9,INDEX(monetisedvalue,_xlfn.AGGREGATE(15,3,(lookup=$E$8)/(lookup=$E$8)*ROW(lookup)-ROW(Library!$C$8),ROWS($C$12:D326)),MATCH(I$11,lookupnames,0)),"")</f>
        <v/>
      </c>
      <c r="J326" s="69" t="str" cm="1">
        <f t="array" ref="J326">IF(ROWS($C$12:E326)&lt;=$E$9,INDEX(monetisedvalue,_xlfn.AGGREGATE(15,3,(lookup=$E$8)/(lookup=$E$8)*ROW(lookup)-ROW(Library!$C$8),ROWS($C$12:E326)),MATCH(J$11,lookupnames,0)),"")</f>
        <v/>
      </c>
      <c r="K326" s="67" t="str" cm="1">
        <f t="array" ref="K326">IF(ROWS($C$12:F326)&lt;=$E$9,INDEX(monetisedvalue,_xlfn.AGGREGATE(15,3,(lookup=$E$8)/(lookup=$E$8)*ROW(lookup)-ROW(Library!$C$8),ROWS($C$12:F326)),MATCH(K$11,lookupnames,0)),"")</f>
        <v/>
      </c>
      <c r="L326" s="67" t="str" cm="1">
        <f t="array" ref="L326">IF(ROWS($C$12:G326)&lt;=$E$9,INDEX(monetisedvalue,_xlfn.AGGREGATE(15,3,(lookup=$E$8)/(lookup=$E$8)*ROW(lookup)-ROW(Library!$C$8),ROWS($C$12:G326)),MATCH(L$11,lookupnames,0)),"")</f>
        <v/>
      </c>
    </row>
    <row r="327" spans="1:12">
      <c r="A327" s="10"/>
      <c r="B327" s="10"/>
      <c r="C327" s="10"/>
      <c r="D327" s="224" t="str">
        <f t="shared" si="20"/>
        <v/>
      </c>
      <c r="E327" s="231" t="str">
        <f t="shared" si="21"/>
        <v/>
      </c>
      <c r="F327" s="49" t="str">
        <f t="shared" si="22"/>
        <v/>
      </c>
      <c r="G327" s="49" t="str">
        <f t="shared" si="23"/>
        <v/>
      </c>
      <c r="H327" s="50" t="str" cm="1">
        <f t="array" ref="H327">IF(ROWS($C$12:C327)&lt;=$E$9,INDEX(monetisedvalue,_xlfn.AGGREGATE(15,3,(lookup=$E$8)/(lookup=$E$8)*ROW(lookup)-ROW(Library!$C$8),ROWS($C$12:C327)),MATCH(H$11,lookupnames,0)),"")</f>
        <v/>
      </c>
      <c r="I327" s="50" t="str" cm="1">
        <f t="array" ref="I327">IF(ROWS($C$12:D327)&lt;=$E$9,INDEX(monetisedvalue,_xlfn.AGGREGATE(15,3,(lookup=$E$8)/(lookup=$E$8)*ROW(lookup)-ROW(Library!$C$8),ROWS($C$12:D327)),MATCH(I$11,lookupnames,0)),"")</f>
        <v/>
      </c>
      <c r="J327" s="69" t="str" cm="1">
        <f t="array" ref="J327">IF(ROWS($C$12:E327)&lt;=$E$9,INDEX(monetisedvalue,_xlfn.AGGREGATE(15,3,(lookup=$E$8)/(lookup=$E$8)*ROW(lookup)-ROW(Library!$C$8),ROWS($C$12:E327)),MATCH(J$11,lookupnames,0)),"")</f>
        <v/>
      </c>
      <c r="K327" s="67" t="str" cm="1">
        <f t="array" ref="K327">IF(ROWS($C$12:F327)&lt;=$E$9,INDEX(monetisedvalue,_xlfn.AGGREGATE(15,3,(lookup=$E$8)/(lookup=$E$8)*ROW(lookup)-ROW(Library!$C$8),ROWS($C$12:F327)),MATCH(K$11,lookupnames,0)),"")</f>
        <v/>
      </c>
      <c r="L327" s="67" t="str" cm="1">
        <f t="array" ref="L327">IF(ROWS($C$12:G327)&lt;=$E$9,INDEX(monetisedvalue,_xlfn.AGGREGATE(15,3,(lookup=$E$8)/(lookup=$E$8)*ROW(lookup)-ROW(Library!$C$8),ROWS($C$12:G327)),MATCH(L$11,lookupnames,0)),"")</f>
        <v/>
      </c>
    </row>
    <row r="328" spans="1:12">
      <c r="A328" s="10"/>
      <c r="B328" s="10"/>
      <c r="C328" s="10"/>
      <c r="D328" s="224" t="str">
        <f t="shared" si="20"/>
        <v/>
      </c>
      <c r="E328" s="231" t="str">
        <f t="shared" si="21"/>
        <v/>
      </c>
      <c r="F328" s="49" t="str">
        <f t="shared" si="22"/>
        <v/>
      </c>
      <c r="G328" s="49" t="str">
        <f t="shared" si="23"/>
        <v/>
      </c>
      <c r="H328" s="50" t="str" cm="1">
        <f t="array" ref="H328">IF(ROWS($C$12:C328)&lt;=$E$9,INDEX(monetisedvalue,_xlfn.AGGREGATE(15,3,(lookup=$E$8)/(lookup=$E$8)*ROW(lookup)-ROW(Library!$C$8),ROWS($C$12:C328)),MATCH(H$11,lookupnames,0)),"")</f>
        <v/>
      </c>
      <c r="I328" s="50" t="str" cm="1">
        <f t="array" ref="I328">IF(ROWS($C$12:D328)&lt;=$E$9,INDEX(monetisedvalue,_xlfn.AGGREGATE(15,3,(lookup=$E$8)/(lookup=$E$8)*ROW(lookup)-ROW(Library!$C$8),ROWS($C$12:D328)),MATCH(I$11,lookupnames,0)),"")</f>
        <v/>
      </c>
      <c r="J328" s="69" t="str" cm="1">
        <f t="array" ref="J328">IF(ROWS($C$12:E328)&lt;=$E$9,INDEX(monetisedvalue,_xlfn.AGGREGATE(15,3,(lookup=$E$8)/(lookup=$E$8)*ROW(lookup)-ROW(Library!$C$8),ROWS($C$12:E328)),MATCH(J$11,lookupnames,0)),"")</f>
        <v/>
      </c>
      <c r="K328" s="67" t="str" cm="1">
        <f t="array" ref="K328">IF(ROWS($C$12:F328)&lt;=$E$9,INDEX(monetisedvalue,_xlfn.AGGREGATE(15,3,(lookup=$E$8)/(lookup=$E$8)*ROW(lookup)-ROW(Library!$C$8),ROWS($C$12:F328)),MATCH(K$11,lookupnames,0)),"")</f>
        <v/>
      </c>
      <c r="L328" s="67" t="str" cm="1">
        <f t="array" ref="L328">IF(ROWS($C$12:G328)&lt;=$E$9,INDEX(monetisedvalue,_xlfn.AGGREGATE(15,3,(lookup=$E$8)/(lookup=$E$8)*ROW(lookup)-ROW(Library!$C$8),ROWS($C$12:G328)),MATCH(L$11,lookupnames,0)),"")</f>
        <v/>
      </c>
    </row>
    <row r="329" spans="1:12">
      <c r="A329" s="10"/>
      <c r="B329" s="10"/>
      <c r="C329" s="10"/>
      <c r="D329" s="224" t="str">
        <f t="shared" si="20"/>
        <v/>
      </c>
      <c r="E329" s="231" t="str">
        <f t="shared" si="21"/>
        <v/>
      </c>
      <c r="F329" s="49" t="str">
        <f t="shared" si="22"/>
        <v/>
      </c>
      <c r="G329" s="49" t="str">
        <f t="shared" si="23"/>
        <v/>
      </c>
      <c r="H329" s="50" t="str" cm="1">
        <f t="array" ref="H329">IF(ROWS($C$12:C329)&lt;=$E$9,INDEX(monetisedvalue,_xlfn.AGGREGATE(15,3,(lookup=$E$8)/(lookup=$E$8)*ROW(lookup)-ROW(Library!$C$8),ROWS($C$12:C329)),MATCH(H$11,lookupnames,0)),"")</f>
        <v/>
      </c>
      <c r="I329" s="50" t="str" cm="1">
        <f t="array" ref="I329">IF(ROWS($C$12:D329)&lt;=$E$9,INDEX(monetisedvalue,_xlfn.AGGREGATE(15,3,(lookup=$E$8)/(lookup=$E$8)*ROW(lookup)-ROW(Library!$C$8),ROWS($C$12:D329)),MATCH(I$11,lookupnames,0)),"")</f>
        <v/>
      </c>
      <c r="J329" s="69" t="str" cm="1">
        <f t="array" ref="J329">IF(ROWS($C$12:E329)&lt;=$E$9,INDEX(monetisedvalue,_xlfn.AGGREGATE(15,3,(lookup=$E$8)/(lookup=$E$8)*ROW(lookup)-ROW(Library!$C$8),ROWS($C$12:E329)),MATCH(J$11,lookupnames,0)),"")</f>
        <v/>
      </c>
      <c r="K329" s="67" t="str" cm="1">
        <f t="array" ref="K329">IF(ROWS($C$12:F329)&lt;=$E$9,INDEX(monetisedvalue,_xlfn.AGGREGATE(15,3,(lookup=$E$8)/(lookup=$E$8)*ROW(lookup)-ROW(Library!$C$8),ROWS($C$12:F329)),MATCH(K$11,lookupnames,0)),"")</f>
        <v/>
      </c>
      <c r="L329" s="67" t="str" cm="1">
        <f t="array" ref="L329">IF(ROWS($C$12:G329)&lt;=$E$9,INDEX(monetisedvalue,_xlfn.AGGREGATE(15,3,(lookup=$E$8)/(lookup=$E$8)*ROW(lookup)-ROW(Library!$C$8),ROWS($C$12:G329)),MATCH(L$11,lookupnames,0)),"")</f>
        <v/>
      </c>
    </row>
    <row r="330" spans="1:12">
      <c r="A330" s="10"/>
      <c r="B330" s="10"/>
      <c r="C330" s="10"/>
      <c r="D330" s="224" t="str">
        <f t="shared" si="20"/>
        <v/>
      </c>
      <c r="E330" s="231" t="str">
        <f t="shared" si="21"/>
        <v/>
      </c>
      <c r="F330" s="49" t="str">
        <f t="shared" si="22"/>
        <v/>
      </c>
      <c r="G330" s="49" t="str">
        <f t="shared" si="23"/>
        <v/>
      </c>
      <c r="H330" s="50" t="str" cm="1">
        <f t="array" ref="H330">IF(ROWS($C$12:C330)&lt;=$E$9,INDEX(monetisedvalue,_xlfn.AGGREGATE(15,3,(lookup=$E$8)/(lookup=$E$8)*ROW(lookup)-ROW(Library!$C$8),ROWS($C$12:C330)),MATCH(H$11,lookupnames,0)),"")</f>
        <v/>
      </c>
      <c r="I330" s="50" t="str" cm="1">
        <f t="array" ref="I330">IF(ROWS($C$12:D330)&lt;=$E$9,INDEX(monetisedvalue,_xlfn.AGGREGATE(15,3,(lookup=$E$8)/(lookup=$E$8)*ROW(lookup)-ROW(Library!$C$8),ROWS($C$12:D330)),MATCH(I$11,lookupnames,0)),"")</f>
        <v/>
      </c>
      <c r="J330" s="69" t="str" cm="1">
        <f t="array" ref="J330">IF(ROWS($C$12:E330)&lt;=$E$9,INDEX(monetisedvalue,_xlfn.AGGREGATE(15,3,(lookup=$E$8)/(lookup=$E$8)*ROW(lookup)-ROW(Library!$C$8),ROWS($C$12:E330)),MATCH(J$11,lookupnames,0)),"")</f>
        <v/>
      </c>
      <c r="K330" s="67" t="str" cm="1">
        <f t="array" ref="K330">IF(ROWS($C$12:F330)&lt;=$E$9,INDEX(monetisedvalue,_xlfn.AGGREGATE(15,3,(lookup=$E$8)/(lookup=$E$8)*ROW(lookup)-ROW(Library!$C$8),ROWS($C$12:F330)),MATCH(K$11,lookupnames,0)),"")</f>
        <v/>
      </c>
      <c r="L330" s="67" t="str" cm="1">
        <f t="array" ref="L330">IF(ROWS($C$12:G330)&lt;=$E$9,INDEX(monetisedvalue,_xlfn.AGGREGATE(15,3,(lookup=$E$8)/(lookup=$E$8)*ROW(lookup)-ROW(Library!$C$8),ROWS($C$12:G330)),MATCH(L$11,lookupnames,0)),"")</f>
        <v/>
      </c>
    </row>
    <row r="331" spans="1:12">
      <c r="A331" s="10"/>
      <c r="B331" s="10"/>
      <c r="C331" s="10"/>
      <c r="D331" s="224" t="str">
        <f t="shared" si="20"/>
        <v/>
      </c>
      <c r="E331" s="231" t="str">
        <f t="shared" si="21"/>
        <v/>
      </c>
      <c r="F331" s="49" t="str">
        <f t="shared" si="22"/>
        <v/>
      </c>
      <c r="G331" s="49" t="str">
        <f t="shared" si="23"/>
        <v/>
      </c>
      <c r="H331" s="50" t="str" cm="1">
        <f t="array" ref="H331">IF(ROWS($C$12:C331)&lt;=$E$9,INDEX(monetisedvalue,_xlfn.AGGREGATE(15,3,(lookup=$E$8)/(lookup=$E$8)*ROW(lookup)-ROW(Library!$C$8),ROWS($C$12:C331)),MATCH(H$11,lookupnames,0)),"")</f>
        <v/>
      </c>
      <c r="I331" s="50" t="str" cm="1">
        <f t="array" ref="I331">IF(ROWS($C$12:D331)&lt;=$E$9,INDEX(monetisedvalue,_xlfn.AGGREGATE(15,3,(lookup=$E$8)/(lookup=$E$8)*ROW(lookup)-ROW(Library!$C$8),ROWS($C$12:D331)),MATCH(I$11,lookupnames,0)),"")</f>
        <v/>
      </c>
      <c r="J331" s="69" t="str" cm="1">
        <f t="array" ref="J331">IF(ROWS($C$12:E331)&lt;=$E$9,INDEX(monetisedvalue,_xlfn.AGGREGATE(15,3,(lookup=$E$8)/(lookup=$E$8)*ROW(lookup)-ROW(Library!$C$8),ROWS($C$12:E331)),MATCH(J$11,lookupnames,0)),"")</f>
        <v/>
      </c>
      <c r="K331" s="67" t="str" cm="1">
        <f t="array" ref="K331">IF(ROWS($C$12:F331)&lt;=$E$9,INDEX(monetisedvalue,_xlfn.AGGREGATE(15,3,(lookup=$E$8)/(lookup=$E$8)*ROW(lookup)-ROW(Library!$C$8),ROWS($C$12:F331)),MATCH(K$11,lookupnames,0)),"")</f>
        <v/>
      </c>
      <c r="L331" s="67" t="str" cm="1">
        <f t="array" ref="L331">IF(ROWS($C$12:G331)&lt;=$E$9,INDEX(monetisedvalue,_xlfn.AGGREGATE(15,3,(lookup=$E$8)/(lookup=$E$8)*ROW(lookup)-ROW(Library!$C$8),ROWS($C$12:G331)),MATCH(L$11,lookupnames,0)),"")</f>
        <v/>
      </c>
    </row>
    <row r="332" spans="1:12">
      <c r="A332" s="10"/>
      <c r="B332" s="10"/>
      <c r="C332" s="10"/>
      <c r="D332" s="224" t="str">
        <f t="shared" si="20"/>
        <v/>
      </c>
      <c r="E332" s="231" t="str">
        <f t="shared" si="21"/>
        <v/>
      </c>
      <c r="F332" s="49" t="str">
        <f t="shared" si="22"/>
        <v/>
      </c>
      <c r="G332" s="49" t="str">
        <f t="shared" si="23"/>
        <v/>
      </c>
      <c r="H332" s="50" t="str" cm="1">
        <f t="array" ref="H332">IF(ROWS($C$12:C332)&lt;=$E$9,INDEX(monetisedvalue,_xlfn.AGGREGATE(15,3,(lookup=$E$8)/(lookup=$E$8)*ROW(lookup)-ROW(Library!$C$8),ROWS($C$12:C332)),MATCH(H$11,lookupnames,0)),"")</f>
        <v/>
      </c>
      <c r="I332" s="50" t="str" cm="1">
        <f t="array" ref="I332">IF(ROWS($C$12:D332)&lt;=$E$9,INDEX(monetisedvalue,_xlfn.AGGREGATE(15,3,(lookup=$E$8)/(lookup=$E$8)*ROW(lookup)-ROW(Library!$C$8),ROWS($C$12:D332)),MATCH(I$11,lookupnames,0)),"")</f>
        <v/>
      </c>
      <c r="J332" s="69" t="str" cm="1">
        <f t="array" ref="J332">IF(ROWS($C$12:E332)&lt;=$E$9,INDEX(monetisedvalue,_xlfn.AGGREGATE(15,3,(lookup=$E$8)/(lookup=$E$8)*ROW(lookup)-ROW(Library!$C$8),ROWS($C$12:E332)),MATCH(J$11,lookupnames,0)),"")</f>
        <v/>
      </c>
      <c r="K332" s="67" t="str" cm="1">
        <f t="array" ref="K332">IF(ROWS($C$12:F332)&lt;=$E$9,INDEX(monetisedvalue,_xlfn.AGGREGATE(15,3,(lookup=$E$8)/(lookup=$E$8)*ROW(lookup)-ROW(Library!$C$8),ROWS($C$12:F332)),MATCH(K$11,lookupnames,0)),"")</f>
        <v/>
      </c>
      <c r="L332" s="67" t="str" cm="1">
        <f t="array" ref="L332">IF(ROWS($C$12:G332)&lt;=$E$9,INDEX(monetisedvalue,_xlfn.AGGREGATE(15,3,(lookup=$E$8)/(lookup=$E$8)*ROW(lookup)-ROW(Library!$C$8),ROWS($C$12:G332)),MATCH(L$11,lookupnames,0)),"")</f>
        <v/>
      </c>
    </row>
    <row r="333" spans="1:12">
      <c r="D333" s="224" t="str">
        <f t="shared" ref="D333:D396" si="24">IF(H333&lt;&gt;"",CBcategory,"")</f>
        <v/>
      </c>
      <c r="E333" s="231" t="str">
        <f t="shared" ref="E333:E396" si="25">IF(I333&lt;&gt;"",Costbenefit,"")</f>
        <v/>
      </c>
      <c r="F333" s="49" t="str">
        <f t="shared" ref="F333:F396" si="26">IF(J333&lt;&gt;"",State,"")</f>
        <v/>
      </c>
      <c r="G333" s="49" t="str">
        <f t="shared" ref="G333:G396" si="27">IF(K333&lt;&gt;"",Location,"")</f>
        <v/>
      </c>
      <c r="H333" s="50" t="str" cm="1">
        <f t="array" ref="H333">IF(ROWS($C$12:C333)&lt;=$E$9,INDEX(monetisedvalue,_xlfn.AGGREGATE(15,3,(lookup=$E$8)/(lookup=$E$8)*ROW(lookup)-ROW(Library!$C$8),ROWS($C$12:C333)),MATCH(H$11,lookupnames,0)),"")</f>
        <v/>
      </c>
      <c r="I333" s="50" t="str" cm="1">
        <f t="array" ref="I333">IF(ROWS($C$12:D333)&lt;=$E$9,INDEX(monetisedvalue,_xlfn.AGGREGATE(15,3,(lookup=$E$8)/(lookup=$E$8)*ROW(lookup)-ROW(Library!$C$8),ROWS($C$12:D333)),MATCH(I$11,lookupnames,0)),"")</f>
        <v/>
      </c>
      <c r="J333" s="69" t="str" cm="1">
        <f t="array" ref="J333">IF(ROWS($C$12:E333)&lt;=$E$9,INDEX(monetisedvalue,_xlfn.AGGREGATE(15,3,(lookup=$E$8)/(lookup=$E$8)*ROW(lookup)-ROW(Library!$C$8),ROWS($C$12:E333)),MATCH(J$11,lookupnames,0)),"")</f>
        <v/>
      </c>
      <c r="K333" s="67" t="str" cm="1">
        <f t="array" ref="K333">IF(ROWS($C$12:F333)&lt;=$E$9,INDEX(monetisedvalue,_xlfn.AGGREGATE(15,3,(lookup=$E$8)/(lookup=$E$8)*ROW(lookup)-ROW(Library!$C$8),ROWS($C$12:F333)),MATCH(K$11,lookupnames,0)),"")</f>
        <v/>
      </c>
      <c r="L333" s="67" t="str" cm="1">
        <f t="array" ref="L333">IF(ROWS($C$12:G333)&lt;=$E$9,INDEX(monetisedvalue,_xlfn.AGGREGATE(15,3,(lookup=$E$8)/(lookup=$E$8)*ROW(lookup)-ROW(Library!$C$8),ROWS($C$12:G333)),MATCH(L$11,lookupnames,0)),"")</f>
        <v/>
      </c>
    </row>
    <row r="334" spans="1:12">
      <c r="D334" s="224" t="str">
        <f t="shared" si="24"/>
        <v/>
      </c>
      <c r="E334" s="231" t="str">
        <f t="shared" si="25"/>
        <v/>
      </c>
      <c r="F334" s="49" t="str">
        <f t="shared" si="26"/>
        <v/>
      </c>
      <c r="G334" s="49" t="str">
        <f t="shared" si="27"/>
        <v/>
      </c>
      <c r="H334" s="50" t="str" cm="1">
        <f t="array" ref="H334">IF(ROWS($C$12:C334)&lt;=$E$9,INDEX(monetisedvalue,_xlfn.AGGREGATE(15,3,(lookup=$E$8)/(lookup=$E$8)*ROW(lookup)-ROW(Library!$C$8),ROWS($C$12:C334)),MATCH(H$11,lookupnames,0)),"")</f>
        <v/>
      </c>
      <c r="I334" s="50" t="str" cm="1">
        <f t="array" ref="I334">IF(ROWS($C$12:D334)&lt;=$E$9,INDEX(monetisedvalue,_xlfn.AGGREGATE(15,3,(lookup=$E$8)/(lookup=$E$8)*ROW(lookup)-ROW(Library!$C$8),ROWS($C$12:D334)),MATCH(I$11,lookupnames,0)),"")</f>
        <v/>
      </c>
      <c r="J334" s="69" t="str" cm="1">
        <f t="array" ref="J334">IF(ROWS($C$12:E334)&lt;=$E$9,INDEX(monetisedvalue,_xlfn.AGGREGATE(15,3,(lookup=$E$8)/(lookup=$E$8)*ROW(lookup)-ROW(Library!$C$8),ROWS($C$12:E334)),MATCH(J$11,lookupnames,0)),"")</f>
        <v/>
      </c>
      <c r="K334" s="67" t="str" cm="1">
        <f t="array" ref="K334">IF(ROWS($C$12:F334)&lt;=$E$9,INDEX(monetisedvalue,_xlfn.AGGREGATE(15,3,(lookup=$E$8)/(lookup=$E$8)*ROW(lookup)-ROW(Library!$C$8),ROWS($C$12:F334)),MATCH(K$11,lookupnames,0)),"")</f>
        <v/>
      </c>
      <c r="L334" s="67" t="str" cm="1">
        <f t="array" ref="L334">IF(ROWS($C$12:G334)&lt;=$E$9,INDEX(monetisedvalue,_xlfn.AGGREGATE(15,3,(lookup=$E$8)/(lookup=$E$8)*ROW(lookup)-ROW(Library!$C$8),ROWS($C$12:G334)),MATCH(L$11,lookupnames,0)),"")</f>
        <v/>
      </c>
    </row>
    <row r="335" spans="1:12">
      <c r="D335" s="224" t="str">
        <f t="shared" si="24"/>
        <v/>
      </c>
      <c r="E335" s="231" t="str">
        <f t="shared" si="25"/>
        <v/>
      </c>
      <c r="F335" s="49" t="str">
        <f t="shared" si="26"/>
        <v/>
      </c>
      <c r="G335" s="49" t="str">
        <f t="shared" si="27"/>
        <v/>
      </c>
      <c r="H335" s="50" t="str" cm="1">
        <f t="array" ref="H335">IF(ROWS($C$12:C335)&lt;=$E$9,INDEX(monetisedvalue,_xlfn.AGGREGATE(15,3,(lookup=$E$8)/(lookup=$E$8)*ROW(lookup)-ROW(Library!$C$8),ROWS($C$12:C335)),MATCH(H$11,lookupnames,0)),"")</f>
        <v/>
      </c>
      <c r="I335" s="50" t="str" cm="1">
        <f t="array" ref="I335">IF(ROWS($C$12:D335)&lt;=$E$9,INDEX(monetisedvalue,_xlfn.AGGREGATE(15,3,(lookup=$E$8)/(lookup=$E$8)*ROW(lookup)-ROW(Library!$C$8),ROWS($C$12:D335)),MATCH(I$11,lookupnames,0)),"")</f>
        <v/>
      </c>
      <c r="J335" s="69" t="str" cm="1">
        <f t="array" ref="J335">IF(ROWS($C$12:E335)&lt;=$E$9,INDEX(monetisedvalue,_xlfn.AGGREGATE(15,3,(lookup=$E$8)/(lookup=$E$8)*ROW(lookup)-ROW(Library!$C$8),ROWS($C$12:E335)),MATCH(J$11,lookupnames,0)),"")</f>
        <v/>
      </c>
      <c r="K335" s="67" t="str" cm="1">
        <f t="array" ref="K335">IF(ROWS($C$12:F335)&lt;=$E$9,INDEX(monetisedvalue,_xlfn.AGGREGATE(15,3,(lookup=$E$8)/(lookup=$E$8)*ROW(lookup)-ROW(Library!$C$8),ROWS($C$12:F335)),MATCH(K$11,lookupnames,0)),"")</f>
        <v/>
      </c>
      <c r="L335" s="67" t="str" cm="1">
        <f t="array" ref="L335">IF(ROWS($C$12:G335)&lt;=$E$9,INDEX(monetisedvalue,_xlfn.AGGREGATE(15,3,(lookup=$E$8)/(lookup=$E$8)*ROW(lookup)-ROW(Library!$C$8),ROWS($C$12:G335)),MATCH(L$11,lookupnames,0)),"")</f>
        <v/>
      </c>
    </row>
    <row r="336" spans="1:12">
      <c r="D336" s="224" t="str">
        <f t="shared" si="24"/>
        <v/>
      </c>
      <c r="E336" s="231" t="str">
        <f t="shared" si="25"/>
        <v/>
      </c>
      <c r="F336" s="49" t="str">
        <f t="shared" si="26"/>
        <v/>
      </c>
      <c r="G336" s="49" t="str">
        <f t="shared" si="27"/>
        <v/>
      </c>
      <c r="H336" s="50" t="str" cm="1">
        <f t="array" ref="H336">IF(ROWS($C$12:C336)&lt;=$E$9,INDEX(monetisedvalue,_xlfn.AGGREGATE(15,3,(lookup=$E$8)/(lookup=$E$8)*ROW(lookup)-ROW(Library!$C$8),ROWS($C$12:C336)),MATCH(H$11,lookupnames,0)),"")</f>
        <v/>
      </c>
      <c r="I336" s="50" t="str" cm="1">
        <f t="array" ref="I336">IF(ROWS($C$12:D336)&lt;=$E$9,INDEX(monetisedvalue,_xlfn.AGGREGATE(15,3,(lookup=$E$8)/(lookup=$E$8)*ROW(lookup)-ROW(Library!$C$8),ROWS($C$12:D336)),MATCH(I$11,lookupnames,0)),"")</f>
        <v/>
      </c>
      <c r="J336" s="69" t="str" cm="1">
        <f t="array" ref="J336">IF(ROWS($C$12:E336)&lt;=$E$9,INDEX(monetisedvalue,_xlfn.AGGREGATE(15,3,(lookup=$E$8)/(lookup=$E$8)*ROW(lookup)-ROW(Library!$C$8),ROWS($C$12:E336)),MATCH(J$11,lookupnames,0)),"")</f>
        <v/>
      </c>
      <c r="K336" s="67" t="str" cm="1">
        <f t="array" ref="K336">IF(ROWS($C$12:F336)&lt;=$E$9,INDEX(monetisedvalue,_xlfn.AGGREGATE(15,3,(lookup=$E$8)/(lookup=$E$8)*ROW(lookup)-ROW(Library!$C$8),ROWS($C$12:F336)),MATCH(K$11,lookupnames,0)),"")</f>
        <v/>
      </c>
      <c r="L336" s="67" t="str" cm="1">
        <f t="array" ref="L336">IF(ROWS($C$12:G336)&lt;=$E$9,INDEX(monetisedvalue,_xlfn.AGGREGATE(15,3,(lookup=$E$8)/(lookup=$E$8)*ROW(lookup)-ROW(Library!$C$8),ROWS($C$12:G336)),MATCH(L$11,lookupnames,0)),"")</f>
        <v/>
      </c>
    </row>
    <row r="337" spans="4:12">
      <c r="D337" s="224" t="str">
        <f t="shared" si="24"/>
        <v/>
      </c>
      <c r="E337" s="231" t="str">
        <f t="shared" si="25"/>
        <v/>
      </c>
      <c r="F337" s="49" t="str">
        <f t="shared" si="26"/>
        <v/>
      </c>
      <c r="G337" s="49" t="str">
        <f t="shared" si="27"/>
        <v/>
      </c>
      <c r="H337" s="50" t="str" cm="1">
        <f t="array" ref="H337">IF(ROWS($C$12:C337)&lt;=$E$9,INDEX(monetisedvalue,_xlfn.AGGREGATE(15,3,(lookup=$E$8)/(lookup=$E$8)*ROW(lookup)-ROW(Library!$C$8),ROWS($C$12:C337)),MATCH(H$11,lookupnames,0)),"")</f>
        <v/>
      </c>
      <c r="I337" s="50" t="str" cm="1">
        <f t="array" ref="I337">IF(ROWS($C$12:D337)&lt;=$E$9,INDEX(monetisedvalue,_xlfn.AGGREGATE(15,3,(lookup=$E$8)/(lookup=$E$8)*ROW(lookup)-ROW(Library!$C$8),ROWS($C$12:D337)),MATCH(I$11,lookupnames,0)),"")</f>
        <v/>
      </c>
      <c r="J337" s="69" t="str" cm="1">
        <f t="array" ref="J337">IF(ROWS($C$12:E337)&lt;=$E$9,INDEX(monetisedvalue,_xlfn.AGGREGATE(15,3,(lookup=$E$8)/(lookup=$E$8)*ROW(lookup)-ROW(Library!$C$8),ROWS($C$12:E337)),MATCH(J$11,lookupnames,0)),"")</f>
        <v/>
      </c>
      <c r="K337" s="67" t="str" cm="1">
        <f t="array" ref="K337">IF(ROWS($C$12:F337)&lt;=$E$9,INDEX(monetisedvalue,_xlfn.AGGREGATE(15,3,(lookup=$E$8)/(lookup=$E$8)*ROW(lookup)-ROW(Library!$C$8),ROWS($C$12:F337)),MATCH(K$11,lookupnames,0)),"")</f>
        <v/>
      </c>
      <c r="L337" s="67" t="str" cm="1">
        <f t="array" ref="L337">IF(ROWS($C$12:G337)&lt;=$E$9,INDEX(monetisedvalue,_xlfn.AGGREGATE(15,3,(lookup=$E$8)/(lookup=$E$8)*ROW(lookup)-ROW(Library!$C$8),ROWS($C$12:G337)),MATCH(L$11,lookupnames,0)),"")</f>
        <v/>
      </c>
    </row>
    <row r="338" spans="4:12">
      <c r="D338" s="224" t="str">
        <f t="shared" si="24"/>
        <v/>
      </c>
      <c r="E338" s="231" t="str">
        <f t="shared" si="25"/>
        <v/>
      </c>
      <c r="F338" s="49" t="str">
        <f t="shared" si="26"/>
        <v/>
      </c>
      <c r="G338" s="49" t="str">
        <f t="shared" si="27"/>
        <v/>
      </c>
      <c r="H338" s="50" t="str" cm="1">
        <f t="array" ref="H338">IF(ROWS($C$12:C338)&lt;=$E$9,INDEX(monetisedvalue,_xlfn.AGGREGATE(15,3,(lookup=$E$8)/(lookup=$E$8)*ROW(lookup)-ROW(Library!$C$8),ROWS($C$12:C338)),MATCH(H$11,lookupnames,0)),"")</f>
        <v/>
      </c>
      <c r="I338" s="50" t="str" cm="1">
        <f t="array" ref="I338">IF(ROWS($C$12:D338)&lt;=$E$9,INDEX(monetisedvalue,_xlfn.AGGREGATE(15,3,(lookup=$E$8)/(lookup=$E$8)*ROW(lookup)-ROW(Library!$C$8),ROWS($C$12:D338)),MATCH(I$11,lookupnames,0)),"")</f>
        <v/>
      </c>
      <c r="J338" s="69" t="str" cm="1">
        <f t="array" ref="J338">IF(ROWS($C$12:E338)&lt;=$E$9,INDEX(monetisedvalue,_xlfn.AGGREGATE(15,3,(lookup=$E$8)/(lookup=$E$8)*ROW(lookup)-ROW(Library!$C$8),ROWS($C$12:E338)),MATCH(J$11,lookupnames,0)),"")</f>
        <v/>
      </c>
      <c r="K338" s="67" t="str" cm="1">
        <f t="array" ref="K338">IF(ROWS($C$12:F338)&lt;=$E$9,INDEX(monetisedvalue,_xlfn.AGGREGATE(15,3,(lookup=$E$8)/(lookup=$E$8)*ROW(lookup)-ROW(Library!$C$8),ROWS($C$12:F338)),MATCH(K$11,lookupnames,0)),"")</f>
        <v/>
      </c>
      <c r="L338" s="67" t="str" cm="1">
        <f t="array" ref="L338">IF(ROWS($C$12:G338)&lt;=$E$9,INDEX(monetisedvalue,_xlfn.AGGREGATE(15,3,(lookup=$E$8)/(lookup=$E$8)*ROW(lookup)-ROW(Library!$C$8),ROWS($C$12:G338)),MATCH(L$11,lookupnames,0)),"")</f>
        <v/>
      </c>
    </row>
    <row r="339" spans="4:12">
      <c r="D339" s="224" t="str">
        <f t="shared" si="24"/>
        <v/>
      </c>
      <c r="E339" s="231" t="str">
        <f t="shared" si="25"/>
        <v/>
      </c>
      <c r="F339" s="49" t="str">
        <f t="shared" si="26"/>
        <v/>
      </c>
      <c r="G339" s="49" t="str">
        <f t="shared" si="27"/>
        <v/>
      </c>
      <c r="H339" s="50" t="str" cm="1">
        <f t="array" ref="H339">IF(ROWS($C$12:C339)&lt;=$E$9,INDEX(monetisedvalue,_xlfn.AGGREGATE(15,3,(lookup=$E$8)/(lookup=$E$8)*ROW(lookup)-ROW(Library!$C$8),ROWS($C$12:C339)),MATCH(H$11,lookupnames,0)),"")</f>
        <v/>
      </c>
      <c r="I339" s="50" t="str" cm="1">
        <f t="array" ref="I339">IF(ROWS($C$12:D339)&lt;=$E$9,INDEX(monetisedvalue,_xlfn.AGGREGATE(15,3,(lookup=$E$8)/(lookup=$E$8)*ROW(lookup)-ROW(Library!$C$8),ROWS($C$12:D339)),MATCH(I$11,lookupnames,0)),"")</f>
        <v/>
      </c>
      <c r="J339" s="69" t="str" cm="1">
        <f t="array" ref="J339">IF(ROWS($C$12:E339)&lt;=$E$9,INDEX(monetisedvalue,_xlfn.AGGREGATE(15,3,(lookup=$E$8)/(lookup=$E$8)*ROW(lookup)-ROW(Library!$C$8),ROWS($C$12:E339)),MATCH(J$11,lookupnames,0)),"")</f>
        <v/>
      </c>
      <c r="K339" s="67" t="str" cm="1">
        <f t="array" ref="K339">IF(ROWS($C$12:F339)&lt;=$E$9,INDEX(monetisedvalue,_xlfn.AGGREGATE(15,3,(lookup=$E$8)/(lookup=$E$8)*ROW(lookup)-ROW(Library!$C$8),ROWS($C$12:F339)),MATCH(K$11,lookupnames,0)),"")</f>
        <v/>
      </c>
      <c r="L339" s="67" t="str" cm="1">
        <f t="array" ref="L339">IF(ROWS($C$12:G339)&lt;=$E$9,INDEX(monetisedvalue,_xlfn.AGGREGATE(15,3,(lookup=$E$8)/(lookup=$E$8)*ROW(lookup)-ROW(Library!$C$8),ROWS($C$12:G339)),MATCH(L$11,lookupnames,0)),"")</f>
        <v/>
      </c>
    </row>
    <row r="340" spans="4:12">
      <c r="D340" s="224" t="str">
        <f t="shared" si="24"/>
        <v/>
      </c>
      <c r="E340" s="231" t="str">
        <f t="shared" si="25"/>
        <v/>
      </c>
      <c r="F340" s="49" t="str">
        <f t="shared" si="26"/>
        <v/>
      </c>
      <c r="G340" s="49" t="str">
        <f t="shared" si="27"/>
        <v/>
      </c>
      <c r="H340" s="50" t="str" cm="1">
        <f t="array" ref="H340">IF(ROWS($C$12:C340)&lt;=$E$9,INDEX(monetisedvalue,_xlfn.AGGREGATE(15,3,(lookup=$E$8)/(lookup=$E$8)*ROW(lookup)-ROW(Library!$C$8),ROWS($C$12:C340)),MATCH(H$11,lookupnames,0)),"")</f>
        <v/>
      </c>
      <c r="I340" s="50" t="str" cm="1">
        <f t="array" ref="I340">IF(ROWS($C$12:D340)&lt;=$E$9,INDEX(monetisedvalue,_xlfn.AGGREGATE(15,3,(lookup=$E$8)/(lookup=$E$8)*ROW(lookup)-ROW(Library!$C$8),ROWS($C$12:D340)),MATCH(I$11,lookupnames,0)),"")</f>
        <v/>
      </c>
      <c r="J340" s="69" t="str" cm="1">
        <f t="array" ref="J340">IF(ROWS($C$12:E340)&lt;=$E$9,INDEX(monetisedvalue,_xlfn.AGGREGATE(15,3,(lookup=$E$8)/(lookup=$E$8)*ROW(lookup)-ROW(Library!$C$8),ROWS($C$12:E340)),MATCH(J$11,lookupnames,0)),"")</f>
        <v/>
      </c>
      <c r="K340" s="67" t="str" cm="1">
        <f t="array" ref="K340">IF(ROWS($C$12:F340)&lt;=$E$9,INDEX(monetisedvalue,_xlfn.AGGREGATE(15,3,(lookup=$E$8)/(lookup=$E$8)*ROW(lookup)-ROW(Library!$C$8),ROWS($C$12:F340)),MATCH(K$11,lookupnames,0)),"")</f>
        <v/>
      </c>
      <c r="L340" s="67" t="str" cm="1">
        <f t="array" ref="L340">IF(ROWS($C$12:G340)&lt;=$E$9,INDEX(monetisedvalue,_xlfn.AGGREGATE(15,3,(lookup=$E$8)/(lookup=$E$8)*ROW(lookup)-ROW(Library!$C$8),ROWS($C$12:G340)),MATCH(L$11,lookupnames,0)),"")</f>
        <v/>
      </c>
    </row>
    <row r="341" spans="4:12">
      <c r="D341" s="224" t="str">
        <f t="shared" si="24"/>
        <v/>
      </c>
      <c r="E341" s="231" t="str">
        <f t="shared" si="25"/>
        <v/>
      </c>
      <c r="F341" s="49" t="str">
        <f t="shared" si="26"/>
        <v/>
      </c>
      <c r="G341" s="49" t="str">
        <f t="shared" si="27"/>
        <v/>
      </c>
      <c r="H341" s="50" t="str" cm="1">
        <f t="array" ref="H341">IF(ROWS($C$12:C341)&lt;=$E$9,INDEX(monetisedvalue,_xlfn.AGGREGATE(15,3,(lookup=$E$8)/(lookup=$E$8)*ROW(lookup)-ROW(Library!$C$8),ROWS($C$12:C341)),MATCH(H$11,lookupnames,0)),"")</f>
        <v/>
      </c>
      <c r="I341" s="50" t="str" cm="1">
        <f t="array" ref="I341">IF(ROWS($C$12:D341)&lt;=$E$9,INDEX(monetisedvalue,_xlfn.AGGREGATE(15,3,(lookup=$E$8)/(lookup=$E$8)*ROW(lookup)-ROW(Library!$C$8),ROWS($C$12:D341)),MATCH(I$11,lookupnames,0)),"")</f>
        <v/>
      </c>
      <c r="J341" s="69" t="str" cm="1">
        <f t="array" ref="J341">IF(ROWS($C$12:E341)&lt;=$E$9,INDEX(monetisedvalue,_xlfn.AGGREGATE(15,3,(lookup=$E$8)/(lookup=$E$8)*ROW(lookup)-ROW(Library!$C$8),ROWS($C$12:E341)),MATCH(J$11,lookupnames,0)),"")</f>
        <v/>
      </c>
      <c r="K341" s="67" t="str" cm="1">
        <f t="array" ref="K341">IF(ROWS($C$12:F341)&lt;=$E$9,INDEX(monetisedvalue,_xlfn.AGGREGATE(15,3,(lookup=$E$8)/(lookup=$E$8)*ROW(lookup)-ROW(Library!$C$8),ROWS($C$12:F341)),MATCH(K$11,lookupnames,0)),"")</f>
        <v/>
      </c>
      <c r="L341" s="67" t="str" cm="1">
        <f t="array" ref="L341">IF(ROWS($C$12:G341)&lt;=$E$9,INDEX(monetisedvalue,_xlfn.AGGREGATE(15,3,(lookup=$E$8)/(lookup=$E$8)*ROW(lookup)-ROW(Library!$C$8),ROWS($C$12:G341)),MATCH(L$11,lookupnames,0)),"")</f>
        <v/>
      </c>
    </row>
    <row r="342" spans="4:12">
      <c r="D342" s="224" t="str">
        <f t="shared" si="24"/>
        <v/>
      </c>
      <c r="E342" s="231" t="str">
        <f t="shared" si="25"/>
        <v/>
      </c>
      <c r="F342" s="49" t="str">
        <f t="shared" si="26"/>
        <v/>
      </c>
      <c r="G342" s="49" t="str">
        <f t="shared" si="27"/>
        <v/>
      </c>
      <c r="H342" s="50" t="str" cm="1">
        <f t="array" ref="H342">IF(ROWS($C$12:C342)&lt;=$E$9,INDEX(monetisedvalue,_xlfn.AGGREGATE(15,3,(lookup=$E$8)/(lookup=$E$8)*ROW(lookup)-ROW(Library!$C$8),ROWS($C$12:C342)),MATCH(H$11,lookupnames,0)),"")</f>
        <v/>
      </c>
      <c r="I342" s="50" t="str" cm="1">
        <f t="array" ref="I342">IF(ROWS($C$12:D342)&lt;=$E$9,INDEX(monetisedvalue,_xlfn.AGGREGATE(15,3,(lookup=$E$8)/(lookup=$E$8)*ROW(lookup)-ROW(Library!$C$8),ROWS($C$12:D342)),MATCH(I$11,lookupnames,0)),"")</f>
        <v/>
      </c>
      <c r="J342" s="69" t="str" cm="1">
        <f t="array" ref="J342">IF(ROWS($C$12:E342)&lt;=$E$9,INDEX(monetisedvalue,_xlfn.AGGREGATE(15,3,(lookup=$E$8)/(lookup=$E$8)*ROW(lookup)-ROW(Library!$C$8),ROWS($C$12:E342)),MATCH(J$11,lookupnames,0)),"")</f>
        <v/>
      </c>
      <c r="K342" s="67" t="str" cm="1">
        <f t="array" ref="K342">IF(ROWS($C$12:F342)&lt;=$E$9,INDEX(monetisedvalue,_xlfn.AGGREGATE(15,3,(lookup=$E$8)/(lookup=$E$8)*ROW(lookup)-ROW(Library!$C$8),ROWS($C$12:F342)),MATCH(K$11,lookupnames,0)),"")</f>
        <v/>
      </c>
      <c r="L342" s="67" t="str" cm="1">
        <f t="array" ref="L342">IF(ROWS($C$12:G342)&lt;=$E$9,INDEX(monetisedvalue,_xlfn.AGGREGATE(15,3,(lookup=$E$8)/(lookup=$E$8)*ROW(lookup)-ROW(Library!$C$8),ROWS($C$12:G342)),MATCH(L$11,lookupnames,0)),"")</f>
        <v/>
      </c>
    </row>
    <row r="343" spans="4:12">
      <c r="D343" s="224" t="str">
        <f t="shared" si="24"/>
        <v/>
      </c>
      <c r="E343" s="231" t="str">
        <f t="shared" si="25"/>
        <v/>
      </c>
      <c r="F343" s="49" t="str">
        <f t="shared" si="26"/>
        <v/>
      </c>
      <c r="G343" s="49" t="str">
        <f t="shared" si="27"/>
        <v/>
      </c>
      <c r="H343" s="50" t="str" cm="1">
        <f t="array" ref="H343">IF(ROWS($C$12:C343)&lt;=$E$9,INDEX(monetisedvalue,_xlfn.AGGREGATE(15,3,(lookup=$E$8)/(lookup=$E$8)*ROW(lookup)-ROW(Library!$C$8),ROWS($C$12:C343)),MATCH(H$11,lookupnames,0)),"")</f>
        <v/>
      </c>
      <c r="I343" s="50" t="str" cm="1">
        <f t="array" ref="I343">IF(ROWS($C$12:D343)&lt;=$E$9,INDEX(monetisedvalue,_xlfn.AGGREGATE(15,3,(lookup=$E$8)/(lookup=$E$8)*ROW(lookup)-ROW(Library!$C$8),ROWS($C$12:D343)),MATCH(I$11,lookupnames,0)),"")</f>
        <v/>
      </c>
      <c r="J343" s="69" t="str" cm="1">
        <f t="array" ref="J343">IF(ROWS($C$12:E343)&lt;=$E$9,INDEX(monetisedvalue,_xlfn.AGGREGATE(15,3,(lookup=$E$8)/(lookup=$E$8)*ROW(lookup)-ROW(Library!$C$8),ROWS($C$12:E343)),MATCH(J$11,lookupnames,0)),"")</f>
        <v/>
      </c>
      <c r="K343" s="67" t="str" cm="1">
        <f t="array" ref="K343">IF(ROWS($C$12:F343)&lt;=$E$9,INDEX(monetisedvalue,_xlfn.AGGREGATE(15,3,(lookup=$E$8)/(lookup=$E$8)*ROW(lookup)-ROW(Library!$C$8),ROWS($C$12:F343)),MATCH(K$11,lookupnames,0)),"")</f>
        <v/>
      </c>
      <c r="L343" s="67" t="str" cm="1">
        <f t="array" ref="L343">IF(ROWS($C$12:G343)&lt;=$E$9,INDEX(monetisedvalue,_xlfn.AGGREGATE(15,3,(lookup=$E$8)/(lookup=$E$8)*ROW(lookup)-ROW(Library!$C$8),ROWS($C$12:G343)),MATCH(L$11,lookupnames,0)),"")</f>
        <v/>
      </c>
    </row>
    <row r="344" spans="4:12">
      <c r="D344" s="224" t="str">
        <f t="shared" si="24"/>
        <v/>
      </c>
      <c r="E344" s="231" t="str">
        <f t="shared" si="25"/>
        <v/>
      </c>
      <c r="F344" s="49" t="str">
        <f t="shared" si="26"/>
        <v/>
      </c>
      <c r="G344" s="49" t="str">
        <f t="shared" si="27"/>
        <v/>
      </c>
      <c r="H344" s="50" t="str" cm="1">
        <f t="array" ref="H344">IF(ROWS($C$12:C344)&lt;=$E$9,INDEX(monetisedvalue,_xlfn.AGGREGATE(15,3,(lookup=$E$8)/(lookup=$E$8)*ROW(lookup)-ROW(Library!$C$8),ROWS($C$12:C344)),MATCH(H$11,lookupnames,0)),"")</f>
        <v/>
      </c>
      <c r="I344" s="50" t="str" cm="1">
        <f t="array" ref="I344">IF(ROWS($C$12:D344)&lt;=$E$9,INDEX(monetisedvalue,_xlfn.AGGREGATE(15,3,(lookup=$E$8)/(lookup=$E$8)*ROW(lookup)-ROW(Library!$C$8),ROWS($C$12:D344)),MATCH(I$11,lookupnames,0)),"")</f>
        <v/>
      </c>
      <c r="J344" s="69" t="str" cm="1">
        <f t="array" ref="J344">IF(ROWS($C$12:E344)&lt;=$E$9,INDEX(monetisedvalue,_xlfn.AGGREGATE(15,3,(lookup=$E$8)/(lookup=$E$8)*ROW(lookup)-ROW(Library!$C$8),ROWS($C$12:E344)),MATCH(J$11,lookupnames,0)),"")</f>
        <v/>
      </c>
      <c r="K344" s="67" t="str" cm="1">
        <f t="array" ref="K344">IF(ROWS($C$12:F344)&lt;=$E$9,INDEX(monetisedvalue,_xlfn.AGGREGATE(15,3,(lookup=$E$8)/(lookup=$E$8)*ROW(lookup)-ROW(Library!$C$8),ROWS($C$12:F344)),MATCH(K$11,lookupnames,0)),"")</f>
        <v/>
      </c>
      <c r="L344" s="67" t="str" cm="1">
        <f t="array" ref="L344">IF(ROWS($C$12:G344)&lt;=$E$9,INDEX(monetisedvalue,_xlfn.AGGREGATE(15,3,(lookup=$E$8)/(lookup=$E$8)*ROW(lookup)-ROW(Library!$C$8),ROWS($C$12:G344)),MATCH(L$11,lookupnames,0)),"")</f>
        <v/>
      </c>
    </row>
    <row r="345" spans="4:12">
      <c r="D345" s="224" t="str">
        <f t="shared" si="24"/>
        <v/>
      </c>
      <c r="E345" s="231" t="str">
        <f t="shared" si="25"/>
        <v/>
      </c>
      <c r="F345" s="49" t="str">
        <f t="shared" si="26"/>
        <v/>
      </c>
      <c r="G345" s="49" t="str">
        <f t="shared" si="27"/>
        <v/>
      </c>
      <c r="H345" s="50" t="str" cm="1">
        <f t="array" ref="H345">IF(ROWS($C$12:C345)&lt;=$E$9,INDEX(monetisedvalue,_xlfn.AGGREGATE(15,3,(lookup=$E$8)/(lookup=$E$8)*ROW(lookup)-ROW(Library!$C$8),ROWS($C$12:C345)),MATCH(H$11,lookupnames,0)),"")</f>
        <v/>
      </c>
      <c r="I345" s="50" t="str" cm="1">
        <f t="array" ref="I345">IF(ROWS($C$12:D345)&lt;=$E$9,INDEX(monetisedvalue,_xlfn.AGGREGATE(15,3,(lookup=$E$8)/(lookup=$E$8)*ROW(lookup)-ROW(Library!$C$8),ROWS($C$12:D345)),MATCH(I$11,lookupnames,0)),"")</f>
        <v/>
      </c>
      <c r="J345" s="69" t="str" cm="1">
        <f t="array" ref="J345">IF(ROWS($C$12:E345)&lt;=$E$9,INDEX(monetisedvalue,_xlfn.AGGREGATE(15,3,(lookup=$E$8)/(lookup=$E$8)*ROW(lookup)-ROW(Library!$C$8),ROWS($C$12:E345)),MATCH(J$11,lookupnames,0)),"")</f>
        <v/>
      </c>
      <c r="K345" s="67" t="str" cm="1">
        <f t="array" ref="K345">IF(ROWS($C$12:F345)&lt;=$E$9,INDEX(monetisedvalue,_xlfn.AGGREGATE(15,3,(lookup=$E$8)/(lookup=$E$8)*ROW(lookup)-ROW(Library!$C$8),ROWS($C$12:F345)),MATCH(K$11,lookupnames,0)),"")</f>
        <v/>
      </c>
      <c r="L345" s="67" t="str" cm="1">
        <f t="array" ref="L345">IF(ROWS($C$12:G345)&lt;=$E$9,INDEX(monetisedvalue,_xlfn.AGGREGATE(15,3,(lookup=$E$8)/(lookup=$E$8)*ROW(lookup)-ROW(Library!$C$8),ROWS($C$12:G345)),MATCH(L$11,lookupnames,0)),"")</f>
        <v/>
      </c>
    </row>
    <row r="346" spans="4:12">
      <c r="D346" s="224" t="str">
        <f t="shared" si="24"/>
        <v/>
      </c>
      <c r="E346" s="231" t="str">
        <f t="shared" si="25"/>
        <v/>
      </c>
      <c r="F346" s="49" t="str">
        <f t="shared" si="26"/>
        <v/>
      </c>
      <c r="G346" s="49" t="str">
        <f t="shared" si="27"/>
        <v/>
      </c>
      <c r="H346" s="50" t="str" cm="1">
        <f t="array" ref="H346">IF(ROWS($C$12:C346)&lt;=$E$9,INDEX(monetisedvalue,_xlfn.AGGREGATE(15,3,(lookup=$E$8)/(lookup=$E$8)*ROW(lookup)-ROW(Library!$C$8),ROWS($C$12:C346)),MATCH(H$11,lookupnames,0)),"")</f>
        <v/>
      </c>
      <c r="I346" s="50" t="str" cm="1">
        <f t="array" ref="I346">IF(ROWS($C$12:D346)&lt;=$E$9,INDEX(monetisedvalue,_xlfn.AGGREGATE(15,3,(lookup=$E$8)/(lookup=$E$8)*ROW(lookup)-ROW(Library!$C$8),ROWS($C$12:D346)),MATCH(I$11,lookupnames,0)),"")</f>
        <v/>
      </c>
      <c r="J346" s="69" t="str" cm="1">
        <f t="array" ref="J346">IF(ROWS($C$12:E346)&lt;=$E$9,INDEX(monetisedvalue,_xlfn.AGGREGATE(15,3,(lookup=$E$8)/(lookup=$E$8)*ROW(lookup)-ROW(Library!$C$8),ROWS($C$12:E346)),MATCH(J$11,lookupnames,0)),"")</f>
        <v/>
      </c>
      <c r="K346" s="67" t="str" cm="1">
        <f t="array" ref="K346">IF(ROWS($C$12:F346)&lt;=$E$9,INDEX(monetisedvalue,_xlfn.AGGREGATE(15,3,(lookup=$E$8)/(lookup=$E$8)*ROW(lookup)-ROW(Library!$C$8),ROWS($C$12:F346)),MATCH(K$11,lookupnames,0)),"")</f>
        <v/>
      </c>
      <c r="L346" s="67" t="str" cm="1">
        <f t="array" ref="L346">IF(ROWS($C$12:G346)&lt;=$E$9,INDEX(monetisedvalue,_xlfn.AGGREGATE(15,3,(lookup=$E$8)/(lookup=$E$8)*ROW(lookup)-ROW(Library!$C$8),ROWS($C$12:G346)),MATCH(L$11,lookupnames,0)),"")</f>
        <v/>
      </c>
    </row>
    <row r="347" spans="4:12">
      <c r="D347" s="224" t="str">
        <f t="shared" si="24"/>
        <v/>
      </c>
      <c r="E347" s="231" t="str">
        <f t="shared" si="25"/>
        <v/>
      </c>
      <c r="F347" s="49" t="str">
        <f t="shared" si="26"/>
        <v/>
      </c>
      <c r="G347" s="49" t="str">
        <f t="shared" si="27"/>
        <v/>
      </c>
      <c r="H347" s="50" t="str" cm="1">
        <f t="array" ref="H347">IF(ROWS($C$12:C347)&lt;=$E$9,INDEX(monetisedvalue,_xlfn.AGGREGATE(15,3,(lookup=$E$8)/(lookup=$E$8)*ROW(lookup)-ROW(Library!$C$8),ROWS($C$12:C347)),MATCH(H$11,lookupnames,0)),"")</f>
        <v/>
      </c>
      <c r="I347" s="50" t="str" cm="1">
        <f t="array" ref="I347">IF(ROWS($C$12:D347)&lt;=$E$9,INDEX(monetisedvalue,_xlfn.AGGREGATE(15,3,(lookup=$E$8)/(lookup=$E$8)*ROW(lookup)-ROW(Library!$C$8),ROWS($C$12:D347)),MATCH(I$11,lookupnames,0)),"")</f>
        <v/>
      </c>
      <c r="J347" s="69" t="str" cm="1">
        <f t="array" ref="J347">IF(ROWS($C$12:E347)&lt;=$E$9,INDEX(monetisedvalue,_xlfn.AGGREGATE(15,3,(lookup=$E$8)/(lookup=$E$8)*ROW(lookup)-ROW(Library!$C$8),ROWS($C$12:E347)),MATCH(J$11,lookupnames,0)),"")</f>
        <v/>
      </c>
      <c r="K347" s="67" t="str" cm="1">
        <f t="array" ref="K347">IF(ROWS($C$12:F347)&lt;=$E$9,INDEX(monetisedvalue,_xlfn.AGGREGATE(15,3,(lookup=$E$8)/(lookup=$E$8)*ROW(lookup)-ROW(Library!$C$8),ROWS($C$12:F347)),MATCH(K$11,lookupnames,0)),"")</f>
        <v/>
      </c>
      <c r="L347" s="67" t="str" cm="1">
        <f t="array" ref="L347">IF(ROWS($C$12:G347)&lt;=$E$9,INDEX(monetisedvalue,_xlfn.AGGREGATE(15,3,(lookup=$E$8)/(lookup=$E$8)*ROW(lookup)-ROW(Library!$C$8),ROWS($C$12:G347)),MATCH(L$11,lookupnames,0)),"")</f>
        <v/>
      </c>
    </row>
    <row r="348" spans="4:12">
      <c r="D348" s="224" t="str">
        <f t="shared" si="24"/>
        <v/>
      </c>
      <c r="E348" s="231" t="str">
        <f t="shared" si="25"/>
        <v/>
      </c>
      <c r="F348" s="49" t="str">
        <f t="shared" si="26"/>
        <v/>
      </c>
      <c r="G348" s="49" t="str">
        <f t="shared" si="27"/>
        <v/>
      </c>
      <c r="H348" s="50" t="str" cm="1">
        <f t="array" ref="H348">IF(ROWS($C$12:C348)&lt;=$E$9,INDEX(monetisedvalue,_xlfn.AGGREGATE(15,3,(lookup=$E$8)/(lookup=$E$8)*ROW(lookup)-ROW(Library!$C$8),ROWS($C$12:C348)),MATCH(H$11,lookupnames,0)),"")</f>
        <v/>
      </c>
      <c r="I348" s="50" t="str" cm="1">
        <f t="array" ref="I348">IF(ROWS($C$12:D348)&lt;=$E$9,INDEX(monetisedvalue,_xlfn.AGGREGATE(15,3,(lookup=$E$8)/(lookup=$E$8)*ROW(lookup)-ROW(Library!$C$8),ROWS($C$12:D348)),MATCH(I$11,lookupnames,0)),"")</f>
        <v/>
      </c>
      <c r="J348" s="69" t="str" cm="1">
        <f t="array" ref="J348">IF(ROWS($C$12:E348)&lt;=$E$9,INDEX(monetisedvalue,_xlfn.AGGREGATE(15,3,(lookup=$E$8)/(lookup=$E$8)*ROW(lookup)-ROW(Library!$C$8),ROWS($C$12:E348)),MATCH(J$11,lookupnames,0)),"")</f>
        <v/>
      </c>
      <c r="K348" s="67" t="str" cm="1">
        <f t="array" ref="K348">IF(ROWS($C$12:F348)&lt;=$E$9,INDEX(monetisedvalue,_xlfn.AGGREGATE(15,3,(lookup=$E$8)/(lookup=$E$8)*ROW(lookup)-ROW(Library!$C$8),ROWS($C$12:F348)),MATCH(K$11,lookupnames,0)),"")</f>
        <v/>
      </c>
      <c r="L348" s="67" t="str" cm="1">
        <f t="array" ref="L348">IF(ROWS($C$12:G348)&lt;=$E$9,INDEX(monetisedvalue,_xlfn.AGGREGATE(15,3,(lookup=$E$8)/(lookup=$E$8)*ROW(lookup)-ROW(Library!$C$8),ROWS($C$12:G348)),MATCH(L$11,lookupnames,0)),"")</f>
        <v/>
      </c>
    </row>
    <row r="349" spans="4:12">
      <c r="D349" s="224" t="str">
        <f t="shared" si="24"/>
        <v/>
      </c>
      <c r="E349" s="231" t="str">
        <f t="shared" si="25"/>
        <v/>
      </c>
      <c r="F349" s="49" t="str">
        <f t="shared" si="26"/>
        <v/>
      </c>
      <c r="G349" s="49" t="str">
        <f t="shared" si="27"/>
        <v/>
      </c>
      <c r="H349" s="50" t="str" cm="1">
        <f t="array" ref="H349">IF(ROWS($C$12:C349)&lt;=$E$9,INDEX(monetisedvalue,_xlfn.AGGREGATE(15,3,(lookup=$E$8)/(lookup=$E$8)*ROW(lookup)-ROW(Library!$C$8),ROWS($C$12:C349)),MATCH(H$11,lookupnames,0)),"")</f>
        <v/>
      </c>
      <c r="I349" s="50" t="str" cm="1">
        <f t="array" ref="I349">IF(ROWS($C$12:D349)&lt;=$E$9,INDEX(monetisedvalue,_xlfn.AGGREGATE(15,3,(lookup=$E$8)/(lookup=$E$8)*ROW(lookup)-ROW(Library!$C$8),ROWS($C$12:D349)),MATCH(I$11,lookupnames,0)),"")</f>
        <v/>
      </c>
      <c r="J349" s="69" t="str" cm="1">
        <f t="array" ref="J349">IF(ROWS($C$12:E349)&lt;=$E$9,INDEX(monetisedvalue,_xlfn.AGGREGATE(15,3,(lookup=$E$8)/(lookup=$E$8)*ROW(lookup)-ROW(Library!$C$8),ROWS($C$12:E349)),MATCH(J$11,lookupnames,0)),"")</f>
        <v/>
      </c>
      <c r="K349" s="67" t="str" cm="1">
        <f t="array" ref="K349">IF(ROWS($C$12:F349)&lt;=$E$9,INDEX(monetisedvalue,_xlfn.AGGREGATE(15,3,(lookup=$E$8)/(lookup=$E$8)*ROW(lookup)-ROW(Library!$C$8),ROWS($C$12:F349)),MATCH(K$11,lookupnames,0)),"")</f>
        <v/>
      </c>
      <c r="L349" s="67" t="str" cm="1">
        <f t="array" ref="L349">IF(ROWS($C$12:G349)&lt;=$E$9,INDEX(monetisedvalue,_xlfn.AGGREGATE(15,3,(lookup=$E$8)/(lookup=$E$8)*ROW(lookup)-ROW(Library!$C$8),ROWS($C$12:G349)),MATCH(L$11,lookupnames,0)),"")</f>
        <v/>
      </c>
    </row>
    <row r="350" spans="4:12">
      <c r="D350" s="224" t="str">
        <f t="shared" si="24"/>
        <v/>
      </c>
      <c r="E350" s="231" t="str">
        <f t="shared" si="25"/>
        <v/>
      </c>
      <c r="F350" s="49" t="str">
        <f t="shared" si="26"/>
        <v/>
      </c>
      <c r="G350" s="49" t="str">
        <f t="shared" si="27"/>
        <v/>
      </c>
      <c r="H350" s="50" t="str" cm="1">
        <f t="array" ref="H350">IF(ROWS($C$12:C350)&lt;=$E$9,INDEX(monetisedvalue,_xlfn.AGGREGATE(15,3,(lookup=$E$8)/(lookup=$E$8)*ROW(lookup)-ROW(Library!$C$8),ROWS($C$12:C350)),MATCH(H$11,lookupnames,0)),"")</f>
        <v/>
      </c>
      <c r="I350" s="50" t="str" cm="1">
        <f t="array" ref="I350">IF(ROWS($C$12:D350)&lt;=$E$9,INDEX(monetisedvalue,_xlfn.AGGREGATE(15,3,(lookup=$E$8)/(lookup=$E$8)*ROW(lookup)-ROW(Library!$C$8),ROWS($C$12:D350)),MATCH(I$11,lookupnames,0)),"")</f>
        <v/>
      </c>
      <c r="J350" s="69" t="str" cm="1">
        <f t="array" ref="J350">IF(ROWS($C$12:E350)&lt;=$E$9,INDEX(monetisedvalue,_xlfn.AGGREGATE(15,3,(lookup=$E$8)/(lookup=$E$8)*ROW(lookup)-ROW(Library!$C$8),ROWS($C$12:E350)),MATCH(J$11,lookupnames,0)),"")</f>
        <v/>
      </c>
      <c r="K350" s="67" t="str" cm="1">
        <f t="array" ref="K350">IF(ROWS($C$12:F350)&lt;=$E$9,INDEX(monetisedvalue,_xlfn.AGGREGATE(15,3,(lookup=$E$8)/(lookup=$E$8)*ROW(lookup)-ROW(Library!$C$8),ROWS($C$12:F350)),MATCH(K$11,lookupnames,0)),"")</f>
        <v/>
      </c>
      <c r="L350" s="67" t="str" cm="1">
        <f t="array" ref="L350">IF(ROWS($C$12:G350)&lt;=$E$9,INDEX(monetisedvalue,_xlfn.AGGREGATE(15,3,(lookup=$E$8)/(lookup=$E$8)*ROW(lookup)-ROW(Library!$C$8),ROWS($C$12:G350)),MATCH(L$11,lookupnames,0)),"")</f>
        <v/>
      </c>
    </row>
    <row r="351" spans="4:12">
      <c r="D351" s="224" t="str">
        <f t="shared" si="24"/>
        <v/>
      </c>
      <c r="E351" s="231" t="str">
        <f t="shared" si="25"/>
        <v/>
      </c>
      <c r="F351" s="49" t="str">
        <f t="shared" si="26"/>
        <v/>
      </c>
      <c r="G351" s="49" t="str">
        <f t="shared" si="27"/>
        <v/>
      </c>
      <c r="H351" s="50" t="str" cm="1">
        <f t="array" ref="H351">IF(ROWS($C$12:C351)&lt;=$E$9,INDEX(monetisedvalue,_xlfn.AGGREGATE(15,3,(lookup=$E$8)/(lookup=$E$8)*ROW(lookup)-ROW(Library!$C$8),ROWS($C$12:C351)),MATCH(H$11,lookupnames,0)),"")</f>
        <v/>
      </c>
      <c r="I351" s="50" t="str" cm="1">
        <f t="array" ref="I351">IF(ROWS($C$12:D351)&lt;=$E$9,INDEX(monetisedvalue,_xlfn.AGGREGATE(15,3,(lookup=$E$8)/(lookup=$E$8)*ROW(lookup)-ROW(Library!$C$8),ROWS($C$12:D351)),MATCH(I$11,lookupnames,0)),"")</f>
        <v/>
      </c>
      <c r="J351" s="69" t="str" cm="1">
        <f t="array" ref="J351">IF(ROWS($C$12:E351)&lt;=$E$9,INDEX(monetisedvalue,_xlfn.AGGREGATE(15,3,(lookup=$E$8)/(lookup=$E$8)*ROW(lookup)-ROW(Library!$C$8),ROWS($C$12:E351)),MATCH(J$11,lookupnames,0)),"")</f>
        <v/>
      </c>
      <c r="K351" s="67" t="str" cm="1">
        <f t="array" ref="K351">IF(ROWS($C$12:F351)&lt;=$E$9,INDEX(monetisedvalue,_xlfn.AGGREGATE(15,3,(lookup=$E$8)/(lookup=$E$8)*ROW(lookup)-ROW(Library!$C$8),ROWS($C$12:F351)),MATCH(K$11,lookupnames,0)),"")</f>
        <v/>
      </c>
      <c r="L351" s="67" t="str" cm="1">
        <f t="array" ref="L351">IF(ROWS($C$12:G351)&lt;=$E$9,INDEX(monetisedvalue,_xlfn.AGGREGATE(15,3,(lookup=$E$8)/(lookup=$E$8)*ROW(lookup)-ROW(Library!$C$8),ROWS($C$12:G351)),MATCH(L$11,lookupnames,0)),"")</f>
        <v/>
      </c>
    </row>
    <row r="352" spans="4:12">
      <c r="D352" s="224" t="str">
        <f t="shared" si="24"/>
        <v/>
      </c>
      <c r="E352" s="231" t="str">
        <f t="shared" si="25"/>
        <v/>
      </c>
      <c r="F352" s="49" t="str">
        <f t="shared" si="26"/>
        <v/>
      </c>
      <c r="G352" s="49" t="str">
        <f t="shared" si="27"/>
        <v/>
      </c>
      <c r="H352" s="50" t="str" cm="1">
        <f t="array" ref="H352">IF(ROWS($C$12:C352)&lt;=$E$9,INDEX(monetisedvalue,_xlfn.AGGREGATE(15,3,(lookup=$E$8)/(lookup=$E$8)*ROW(lookup)-ROW(Library!$C$8),ROWS($C$12:C352)),MATCH(H$11,lookupnames,0)),"")</f>
        <v/>
      </c>
      <c r="I352" s="50" t="str" cm="1">
        <f t="array" ref="I352">IF(ROWS($C$12:D352)&lt;=$E$9,INDEX(monetisedvalue,_xlfn.AGGREGATE(15,3,(lookup=$E$8)/(lookup=$E$8)*ROW(lookup)-ROW(Library!$C$8),ROWS($C$12:D352)),MATCH(I$11,lookupnames,0)),"")</f>
        <v/>
      </c>
      <c r="J352" s="69" t="str" cm="1">
        <f t="array" ref="J352">IF(ROWS($C$12:E352)&lt;=$E$9,INDEX(monetisedvalue,_xlfn.AGGREGATE(15,3,(lookup=$E$8)/(lookup=$E$8)*ROW(lookup)-ROW(Library!$C$8),ROWS($C$12:E352)),MATCH(J$11,lookupnames,0)),"")</f>
        <v/>
      </c>
      <c r="K352" s="67" t="str" cm="1">
        <f t="array" ref="K352">IF(ROWS($C$12:F352)&lt;=$E$9,INDEX(monetisedvalue,_xlfn.AGGREGATE(15,3,(lookup=$E$8)/(lookup=$E$8)*ROW(lookup)-ROW(Library!$C$8),ROWS($C$12:F352)),MATCH(K$11,lookupnames,0)),"")</f>
        <v/>
      </c>
      <c r="L352" s="67" t="str" cm="1">
        <f t="array" ref="L352">IF(ROWS($C$12:G352)&lt;=$E$9,INDEX(monetisedvalue,_xlfn.AGGREGATE(15,3,(lookup=$E$8)/(lookup=$E$8)*ROW(lookup)-ROW(Library!$C$8),ROWS($C$12:G352)),MATCH(L$11,lookupnames,0)),"")</f>
        <v/>
      </c>
    </row>
    <row r="353" spans="4:12">
      <c r="D353" s="224" t="str">
        <f t="shared" si="24"/>
        <v/>
      </c>
      <c r="E353" s="231" t="str">
        <f t="shared" si="25"/>
        <v/>
      </c>
      <c r="F353" s="49" t="str">
        <f t="shared" si="26"/>
        <v/>
      </c>
      <c r="G353" s="49" t="str">
        <f t="shared" si="27"/>
        <v/>
      </c>
      <c r="H353" s="50" t="str" cm="1">
        <f t="array" ref="H353">IF(ROWS($C$12:C353)&lt;=$E$9,INDEX(monetisedvalue,_xlfn.AGGREGATE(15,3,(lookup=$E$8)/(lookup=$E$8)*ROW(lookup)-ROW(Library!$C$8),ROWS($C$12:C353)),MATCH(H$11,lookupnames,0)),"")</f>
        <v/>
      </c>
      <c r="I353" s="50" t="str" cm="1">
        <f t="array" ref="I353">IF(ROWS($C$12:D353)&lt;=$E$9,INDEX(monetisedvalue,_xlfn.AGGREGATE(15,3,(lookup=$E$8)/(lookup=$E$8)*ROW(lookup)-ROW(Library!$C$8),ROWS($C$12:D353)),MATCH(I$11,lookupnames,0)),"")</f>
        <v/>
      </c>
      <c r="J353" s="69" t="str" cm="1">
        <f t="array" ref="J353">IF(ROWS($C$12:E353)&lt;=$E$9,INDEX(monetisedvalue,_xlfn.AGGREGATE(15,3,(lookup=$E$8)/(lookup=$E$8)*ROW(lookup)-ROW(Library!$C$8),ROWS($C$12:E353)),MATCH(J$11,lookupnames,0)),"")</f>
        <v/>
      </c>
      <c r="K353" s="67" t="str" cm="1">
        <f t="array" ref="K353">IF(ROWS($C$12:F353)&lt;=$E$9,INDEX(monetisedvalue,_xlfn.AGGREGATE(15,3,(lookup=$E$8)/(lookup=$E$8)*ROW(lookup)-ROW(Library!$C$8),ROWS($C$12:F353)),MATCH(K$11,lookupnames,0)),"")</f>
        <v/>
      </c>
      <c r="L353" s="67" t="str" cm="1">
        <f t="array" ref="L353">IF(ROWS($C$12:G353)&lt;=$E$9,INDEX(monetisedvalue,_xlfn.AGGREGATE(15,3,(lookup=$E$8)/(lookup=$E$8)*ROW(lookup)-ROW(Library!$C$8),ROWS($C$12:G353)),MATCH(L$11,lookupnames,0)),"")</f>
        <v/>
      </c>
    </row>
    <row r="354" spans="4:12">
      <c r="D354" s="224" t="str">
        <f t="shared" si="24"/>
        <v/>
      </c>
      <c r="E354" s="231" t="str">
        <f t="shared" si="25"/>
        <v/>
      </c>
      <c r="F354" s="49" t="str">
        <f t="shared" si="26"/>
        <v/>
      </c>
      <c r="G354" s="49" t="str">
        <f t="shared" si="27"/>
        <v/>
      </c>
      <c r="H354" s="50" t="str" cm="1">
        <f t="array" ref="H354">IF(ROWS($C$12:C354)&lt;=$E$9,INDEX(monetisedvalue,_xlfn.AGGREGATE(15,3,(lookup=$E$8)/(lookup=$E$8)*ROW(lookup)-ROW(Library!$C$8),ROWS($C$12:C354)),MATCH(H$11,lookupnames,0)),"")</f>
        <v/>
      </c>
      <c r="I354" s="50" t="str" cm="1">
        <f t="array" ref="I354">IF(ROWS($C$12:D354)&lt;=$E$9,INDEX(monetisedvalue,_xlfn.AGGREGATE(15,3,(lookup=$E$8)/(lookup=$E$8)*ROW(lookup)-ROW(Library!$C$8),ROWS($C$12:D354)),MATCH(I$11,lookupnames,0)),"")</f>
        <v/>
      </c>
      <c r="J354" s="69" t="str" cm="1">
        <f t="array" ref="J354">IF(ROWS($C$12:E354)&lt;=$E$9,INDEX(monetisedvalue,_xlfn.AGGREGATE(15,3,(lookup=$E$8)/(lookup=$E$8)*ROW(lookup)-ROW(Library!$C$8),ROWS($C$12:E354)),MATCH(J$11,lookupnames,0)),"")</f>
        <v/>
      </c>
      <c r="K354" s="67" t="str" cm="1">
        <f t="array" ref="K354">IF(ROWS($C$12:F354)&lt;=$E$9,INDEX(monetisedvalue,_xlfn.AGGREGATE(15,3,(lookup=$E$8)/(lookup=$E$8)*ROW(lookup)-ROW(Library!$C$8),ROWS($C$12:F354)),MATCH(K$11,lookupnames,0)),"")</f>
        <v/>
      </c>
      <c r="L354" s="67" t="str" cm="1">
        <f t="array" ref="L354">IF(ROWS($C$12:G354)&lt;=$E$9,INDEX(monetisedvalue,_xlfn.AGGREGATE(15,3,(lookup=$E$8)/(lookup=$E$8)*ROW(lookup)-ROW(Library!$C$8),ROWS($C$12:G354)),MATCH(L$11,lookupnames,0)),"")</f>
        <v/>
      </c>
    </row>
    <row r="355" spans="4:12">
      <c r="D355" s="224" t="str">
        <f t="shared" si="24"/>
        <v/>
      </c>
      <c r="E355" s="231" t="str">
        <f t="shared" si="25"/>
        <v/>
      </c>
      <c r="F355" s="49" t="str">
        <f t="shared" si="26"/>
        <v/>
      </c>
      <c r="G355" s="49" t="str">
        <f t="shared" si="27"/>
        <v/>
      </c>
      <c r="H355" s="50" t="str" cm="1">
        <f t="array" ref="H355">IF(ROWS($C$12:C355)&lt;=$E$9,INDEX(monetisedvalue,_xlfn.AGGREGATE(15,3,(lookup=$E$8)/(lookup=$E$8)*ROW(lookup)-ROW(Library!$C$8),ROWS($C$12:C355)),MATCH(H$11,lookupnames,0)),"")</f>
        <v/>
      </c>
      <c r="I355" s="50" t="str" cm="1">
        <f t="array" ref="I355">IF(ROWS($C$12:D355)&lt;=$E$9,INDEX(monetisedvalue,_xlfn.AGGREGATE(15,3,(lookup=$E$8)/(lookup=$E$8)*ROW(lookup)-ROW(Library!$C$8),ROWS($C$12:D355)),MATCH(I$11,lookupnames,0)),"")</f>
        <v/>
      </c>
      <c r="J355" s="69" t="str" cm="1">
        <f t="array" ref="J355">IF(ROWS($C$12:E355)&lt;=$E$9,INDEX(monetisedvalue,_xlfn.AGGREGATE(15,3,(lookup=$E$8)/(lookup=$E$8)*ROW(lookup)-ROW(Library!$C$8),ROWS($C$12:E355)),MATCH(J$11,lookupnames,0)),"")</f>
        <v/>
      </c>
      <c r="K355" s="67" t="str" cm="1">
        <f t="array" ref="K355">IF(ROWS($C$12:F355)&lt;=$E$9,INDEX(monetisedvalue,_xlfn.AGGREGATE(15,3,(lookup=$E$8)/(lookup=$E$8)*ROW(lookup)-ROW(Library!$C$8),ROWS($C$12:F355)),MATCH(K$11,lookupnames,0)),"")</f>
        <v/>
      </c>
      <c r="L355" s="67" t="str" cm="1">
        <f t="array" ref="L355">IF(ROWS($C$12:G355)&lt;=$E$9,INDEX(monetisedvalue,_xlfn.AGGREGATE(15,3,(lookup=$E$8)/(lookup=$E$8)*ROW(lookup)-ROW(Library!$C$8),ROWS($C$12:G355)),MATCH(L$11,lookupnames,0)),"")</f>
        <v/>
      </c>
    </row>
    <row r="356" spans="4:12">
      <c r="D356" s="224" t="str">
        <f t="shared" si="24"/>
        <v/>
      </c>
      <c r="E356" s="231" t="str">
        <f t="shared" si="25"/>
        <v/>
      </c>
      <c r="F356" s="49" t="str">
        <f t="shared" si="26"/>
        <v/>
      </c>
      <c r="G356" s="49" t="str">
        <f t="shared" si="27"/>
        <v/>
      </c>
      <c r="H356" s="50" t="str" cm="1">
        <f t="array" ref="H356">IF(ROWS($C$12:C356)&lt;=$E$9,INDEX(monetisedvalue,_xlfn.AGGREGATE(15,3,(lookup=$E$8)/(lookup=$E$8)*ROW(lookup)-ROW(Library!$C$8),ROWS($C$12:C356)),MATCH(H$11,lookupnames,0)),"")</f>
        <v/>
      </c>
      <c r="I356" s="50" t="str" cm="1">
        <f t="array" ref="I356">IF(ROWS($C$12:D356)&lt;=$E$9,INDEX(monetisedvalue,_xlfn.AGGREGATE(15,3,(lookup=$E$8)/(lookup=$E$8)*ROW(lookup)-ROW(Library!$C$8),ROWS($C$12:D356)),MATCH(I$11,lookupnames,0)),"")</f>
        <v/>
      </c>
      <c r="J356" s="69" t="str" cm="1">
        <f t="array" ref="J356">IF(ROWS($C$12:E356)&lt;=$E$9,INDEX(monetisedvalue,_xlfn.AGGREGATE(15,3,(lookup=$E$8)/(lookup=$E$8)*ROW(lookup)-ROW(Library!$C$8),ROWS($C$12:E356)),MATCH(J$11,lookupnames,0)),"")</f>
        <v/>
      </c>
      <c r="K356" s="67" t="str" cm="1">
        <f t="array" ref="K356">IF(ROWS($C$12:F356)&lt;=$E$9,INDEX(monetisedvalue,_xlfn.AGGREGATE(15,3,(lookup=$E$8)/(lookup=$E$8)*ROW(lookup)-ROW(Library!$C$8),ROWS($C$12:F356)),MATCH(K$11,lookupnames,0)),"")</f>
        <v/>
      </c>
      <c r="L356" s="67" t="str" cm="1">
        <f t="array" ref="L356">IF(ROWS($C$12:G356)&lt;=$E$9,INDEX(monetisedvalue,_xlfn.AGGREGATE(15,3,(lookup=$E$8)/(lookup=$E$8)*ROW(lookup)-ROW(Library!$C$8),ROWS($C$12:G356)),MATCH(L$11,lookupnames,0)),"")</f>
        <v/>
      </c>
    </row>
    <row r="357" spans="4:12">
      <c r="D357" s="224" t="str">
        <f t="shared" si="24"/>
        <v/>
      </c>
      <c r="E357" s="231" t="str">
        <f t="shared" si="25"/>
        <v/>
      </c>
      <c r="F357" s="49" t="str">
        <f t="shared" si="26"/>
        <v/>
      </c>
      <c r="G357" s="49" t="str">
        <f t="shared" si="27"/>
        <v/>
      </c>
      <c r="H357" s="50" t="str" cm="1">
        <f t="array" ref="H357">IF(ROWS($C$12:C357)&lt;=$E$9,INDEX(monetisedvalue,_xlfn.AGGREGATE(15,3,(lookup=$E$8)/(lookup=$E$8)*ROW(lookup)-ROW(Library!$C$8),ROWS($C$12:C357)),MATCH(H$11,lookupnames,0)),"")</f>
        <v/>
      </c>
      <c r="I357" s="50" t="str" cm="1">
        <f t="array" ref="I357">IF(ROWS($C$12:D357)&lt;=$E$9,INDEX(monetisedvalue,_xlfn.AGGREGATE(15,3,(lookup=$E$8)/(lookup=$E$8)*ROW(lookup)-ROW(Library!$C$8),ROWS($C$12:D357)),MATCH(I$11,lookupnames,0)),"")</f>
        <v/>
      </c>
      <c r="J357" s="69" t="str" cm="1">
        <f t="array" ref="J357">IF(ROWS($C$12:E357)&lt;=$E$9,INDEX(monetisedvalue,_xlfn.AGGREGATE(15,3,(lookup=$E$8)/(lookup=$E$8)*ROW(lookup)-ROW(Library!$C$8),ROWS($C$12:E357)),MATCH(J$11,lookupnames,0)),"")</f>
        <v/>
      </c>
      <c r="K357" s="67" t="str" cm="1">
        <f t="array" ref="K357">IF(ROWS($C$12:F357)&lt;=$E$9,INDEX(monetisedvalue,_xlfn.AGGREGATE(15,3,(lookup=$E$8)/(lookup=$E$8)*ROW(lookup)-ROW(Library!$C$8),ROWS($C$12:F357)),MATCH(K$11,lookupnames,0)),"")</f>
        <v/>
      </c>
      <c r="L357" s="67" t="str" cm="1">
        <f t="array" ref="L357">IF(ROWS($C$12:G357)&lt;=$E$9,INDEX(monetisedvalue,_xlfn.AGGREGATE(15,3,(lookup=$E$8)/(lookup=$E$8)*ROW(lookup)-ROW(Library!$C$8),ROWS($C$12:G357)),MATCH(L$11,lookupnames,0)),"")</f>
        <v/>
      </c>
    </row>
    <row r="358" spans="4:12">
      <c r="D358" s="224" t="str">
        <f t="shared" si="24"/>
        <v/>
      </c>
      <c r="E358" s="231" t="str">
        <f t="shared" si="25"/>
        <v/>
      </c>
      <c r="F358" s="49" t="str">
        <f t="shared" si="26"/>
        <v/>
      </c>
      <c r="G358" s="49" t="str">
        <f t="shared" si="27"/>
        <v/>
      </c>
      <c r="H358" s="50" t="str" cm="1">
        <f t="array" ref="H358">IF(ROWS($C$12:C358)&lt;=$E$9,INDEX(monetisedvalue,_xlfn.AGGREGATE(15,3,(lookup=$E$8)/(lookup=$E$8)*ROW(lookup)-ROW(Library!$C$8),ROWS($C$12:C358)),MATCH(H$11,lookupnames,0)),"")</f>
        <v/>
      </c>
      <c r="I358" s="50" t="str" cm="1">
        <f t="array" ref="I358">IF(ROWS($C$12:D358)&lt;=$E$9,INDEX(monetisedvalue,_xlfn.AGGREGATE(15,3,(lookup=$E$8)/(lookup=$E$8)*ROW(lookup)-ROW(Library!$C$8),ROWS($C$12:D358)),MATCH(I$11,lookupnames,0)),"")</f>
        <v/>
      </c>
      <c r="J358" s="69" t="str" cm="1">
        <f t="array" ref="J358">IF(ROWS($C$12:E358)&lt;=$E$9,INDEX(monetisedvalue,_xlfn.AGGREGATE(15,3,(lookup=$E$8)/(lookup=$E$8)*ROW(lookup)-ROW(Library!$C$8),ROWS($C$12:E358)),MATCH(J$11,lookupnames,0)),"")</f>
        <v/>
      </c>
      <c r="K358" s="67" t="str" cm="1">
        <f t="array" ref="K358">IF(ROWS($C$12:F358)&lt;=$E$9,INDEX(monetisedvalue,_xlfn.AGGREGATE(15,3,(lookup=$E$8)/(lookup=$E$8)*ROW(lookup)-ROW(Library!$C$8),ROWS($C$12:F358)),MATCH(K$11,lookupnames,0)),"")</f>
        <v/>
      </c>
      <c r="L358" s="67" t="str" cm="1">
        <f t="array" ref="L358">IF(ROWS($C$12:G358)&lt;=$E$9,INDEX(monetisedvalue,_xlfn.AGGREGATE(15,3,(lookup=$E$8)/(lookup=$E$8)*ROW(lookup)-ROW(Library!$C$8),ROWS($C$12:G358)),MATCH(L$11,lookupnames,0)),"")</f>
        <v/>
      </c>
    </row>
    <row r="359" spans="4:12">
      <c r="D359" s="224" t="str">
        <f t="shared" si="24"/>
        <v/>
      </c>
      <c r="E359" s="231" t="str">
        <f t="shared" si="25"/>
        <v/>
      </c>
      <c r="F359" s="49" t="str">
        <f t="shared" si="26"/>
        <v/>
      </c>
      <c r="G359" s="49" t="str">
        <f t="shared" si="27"/>
        <v/>
      </c>
      <c r="H359" s="50" t="str" cm="1">
        <f t="array" ref="H359">IF(ROWS($C$12:C359)&lt;=$E$9,INDEX(monetisedvalue,_xlfn.AGGREGATE(15,3,(lookup=$E$8)/(lookup=$E$8)*ROW(lookup)-ROW(Library!$C$8),ROWS($C$12:C359)),MATCH(H$11,lookupnames,0)),"")</f>
        <v/>
      </c>
      <c r="I359" s="50" t="str" cm="1">
        <f t="array" ref="I359">IF(ROWS($C$12:D359)&lt;=$E$9,INDEX(monetisedvalue,_xlfn.AGGREGATE(15,3,(lookup=$E$8)/(lookup=$E$8)*ROW(lookup)-ROW(Library!$C$8),ROWS($C$12:D359)),MATCH(I$11,lookupnames,0)),"")</f>
        <v/>
      </c>
      <c r="J359" s="69" t="str" cm="1">
        <f t="array" ref="J359">IF(ROWS($C$12:E359)&lt;=$E$9,INDEX(monetisedvalue,_xlfn.AGGREGATE(15,3,(lookup=$E$8)/(lookup=$E$8)*ROW(lookup)-ROW(Library!$C$8),ROWS($C$12:E359)),MATCH(J$11,lookupnames,0)),"")</f>
        <v/>
      </c>
      <c r="K359" s="67" t="str" cm="1">
        <f t="array" ref="K359">IF(ROWS($C$12:F359)&lt;=$E$9,INDEX(monetisedvalue,_xlfn.AGGREGATE(15,3,(lookup=$E$8)/(lookup=$E$8)*ROW(lookup)-ROW(Library!$C$8),ROWS($C$12:F359)),MATCH(K$11,lookupnames,0)),"")</f>
        <v/>
      </c>
      <c r="L359" s="67" t="str" cm="1">
        <f t="array" ref="L359">IF(ROWS($C$12:G359)&lt;=$E$9,INDEX(monetisedvalue,_xlfn.AGGREGATE(15,3,(lookup=$E$8)/(lookup=$E$8)*ROW(lookup)-ROW(Library!$C$8),ROWS($C$12:G359)),MATCH(L$11,lookupnames,0)),"")</f>
        <v/>
      </c>
    </row>
    <row r="360" spans="4:12">
      <c r="D360" s="224" t="str">
        <f t="shared" si="24"/>
        <v/>
      </c>
      <c r="E360" s="231" t="str">
        <f t="shared" si="25"/>
        <v/>
      </c>
      <c r="F360" s="49" t="str">
        <f t="shared" si="26"/>
        <v/>
      </c>
      <c r="G360" s="49" t="str">
        <f t="shared" si="27"/>
        <v/>
      </c>
      <c r="H360" s="50" t="str" cm="1">
        <f t="array" ref="H360">IF(ROWS($C$12:C360)&lt;=$E$9,INDEX(monetisedvalue,_xlfn.AGGREGATE(15,3,(lookup=$E$8)/(lookup=$E$8)*ROW(lookup)-ROW(Library!$C$8),ROWS($C$12:C360)),MATCH(H$11,lookupnames,0)),"")</f>
        <v/>
      </c>
      <c r="I360" s="50" t="str" cm="1">
        <f t="array" ref="I360">IF(ROWS($C$12:D360)&lt;=$E$9,INDEX(monetisedvalue,_xlfn.AGGREGATE(15,3,(lookup=$E$8)/(lookup=$E$8)*ROW(lookup)-ROW(Library!$C$8),ROWS($C$12:D360)),MATCH(I$11,lookupnames,0)),"")</f>
        <v/>
      </c>
      <c r="J360" s="69" t="str" cm="1">
        <f t="array" ref="J360">IF(ROWS($C$12:E360)&lt;=$E$9,INDEX(monetisedvalue,_xlfn.AGGREGATE(15,3,(lookup=$E$8)/(lookup=$E$8)*ROW(lookup)-ROW(Library!$C$8),ROWS($C$12:E360)),MATCH(J$11,lookupnames,0)),"")</f>
        <v/>
      </c>
      <c r="K360" s="67" t="str" cm="1">
        <f t="array" ref="K360">IF(ROWS($C$12:F360)&lt;=$E$9,INDEX(monetisedvalue,_xlfn.AGGREGATE(15,3,(lookup=$E$8)/(lookup=$E$8)*ROW(lookup)-ROW(Library!$C$8),ROWS($C$12:F360)),MATCH(K$11,lookupnames,0)),"")</f>
        <v/>
      </c>
      <c r="L360" s="67" t="str" cm="1">
        <f t="array" ref="L360">IF(ROWS($C$12:G360)&lt;=$E$9,INDEX(monetisedvalue,_xlfn.AGGREGATE(15,3,(lookup=$E$8)/(lookup=$E$8)*ROW(lookup)-ROW(Library!$C$8),ROWS($C$12:G360)),MATCH(L$11,lookupnames,0)),"")</f>
        <v/>
      </c>
    </row>
    <row r="361" spans="4:12">
      <c r="D361" s="224" t="str">
        <f t="shared" si="24"/>
        <v/>
      </c>
      <c r="E361" s="231" t="str">
        <f t="shared" si="25"/>
        <v/>
      </c>
      <c r="F361" s="49" t="str">
        <f t="shared" si="26"/>
        <v/>
      </c>
      <c r="G361" s="49" t="str">
        <f t="shared" si="27"/>
        <v/>
      </c>
      <c r="H361" s="50" t="str" cm="1">
        <f t="array" ref="H361">IF(ROWS($C$12:C361)&lt;=$E$9,INDEX(monetisedvalue,_xlfn.AGGREGATE(15,3,(lookup=$E$8)/(lookup=$E$8)*ROW(lookup)-ROW(Library!$C$8),ROWS($C$12:C361)),MATCH(H$11,lookupnames,0)),"")</f>
        <v/>
      </c>
      <c r="I361" s="50" t="str" cm="1">
        <f t="array" ref="I361">IF(ROWS($C$12:D361)&lt;=$E$9,INDEX(monetisedvalue,_xlfn.AGGREGATE(15,3,(lookup=$E$8)/(lookup=$E$8)*ROW(lookup)-ROW(Library!$C$8),ROWS($C$12:D361)),MATCH(I$11,lookupnames,0)),"")</f>
        <v/>
      </c>
      <c r="J361" s="69" t="str" cm="1">
        <f t="array" ref="J361">IF(ROWS($C$12:E361)&lt;=$E$9,INDEX(monetisedvalue,_xlfn.AGGREGATE(15,3,(lookup=$E$8)/(lookup=$E$8)*ROW(lookup)-ROW(Library!$C$8),ROWS($C$12:E361)),MATCH(J$11,lookupnames,0)),"")</f>
        <v/>
      </c>
      <c r="K361" s="67" t="str" cm="1">
        <f t="array" ref="K361">IF(ROWS($C$12:F361)&lt;=$E$9,INDEX(monetisedvalue,_xlfn.AGGREGATE(15,3,(lookup=$E$8)/(lookup=$E$8)*ROW(lookup)-ROW(Library!$C$8),ROWS($C$12:F361)),MATCH(K$11,lookupnames,0)),"")</f>
        <v/>
      </c>
      <c r="L361" s="67" t="str" cm="1">
        <f t="array" ref="L361">IF(ROWS($C$12:G361)&lt;=$E$9,INDEX(monetisedvalue,_xlfn.AGGREGATE(15,3,(lookup=$E$8)/(lookup=$E$8)*ROW(lookup)-ROW(Library!$C$8),ROWS($C$12:G361)),MATCH(L$11,lookupnames,0)),"")</f>
        <v/>
      </c>
    </row>
    <row r="362" spans="4:12">
      <c r="D362" s="224" t="str">
        <f t="shared" si="24"/>
        <v/>
      </c>
      <c r="E362" s="231" t="str">
        <f t="shared" si="25"/>
        <v/>
      </c>
      <c r="F362" s="49" t="str">
        <f t="shared" si="26"/>
        <v/>
      </c>
      <c r="G362" s="49" t="str">
        <f t="shared" si="27"/>
        <v/>
      </c>
      <c r="H362" s="50" t="str" cm="1">
        <f t="array" ref="H362">IF(ROWS($C$12:C362)&lt;=$E$9,INDEX(monetisedvalue,_xlfn.AGGREGATE(15,3,(lookup=$E$8)/(lookup=$E$8)*ROW(lookup)-ROW(Library!$C$8),ROWS($C$12:C362)),MATCH(H$11,lookupnames,0)),"")</f>
        <v/>
      </c>
      <c r="I362" s="50" t="str" cm="1">
        <f t="array" ref="I362">IF(ROWS($C$12:D362)&lt;=$E$9,INDEX(monetisedvalue,_xlfn.AGGREGATE(15,3,(lookup=$E$8)/(lookup=$E$8)*ROW(lookup)-ROW(Library!$C$8),ROWS($C$12:D362)),MATCH(I$11,lookupnames,0)),"")</f>
        <v/>
      </c>
      <c r="J362" s="69" t="str" cm="1">
        <f t="array" ref="J362">IF(ROWS($C$12:E362)&lt;=$E$9,INDEX(monetisedvalue,_xlfn.AGGREGATE(15,3,(lookup=$E$8)/(lookup=$E$8)*ROW(lookup)-ROW(Library!$C$8),ROWS($C$12:E362)),MATCH(J$11,lookupnames,0)),"")</f>
        <v/>
      </c>
      <c r="K362" s="67" t="str" cm="1">
        <f t="array" ref="K362">IF(ROWS($C$12:F362)&lt;=$E$9,INDEX(monetisedvalue,_xlfn.AGGREGATE(15,3,(lookup=$E$8)/(lookup=$E$8)*ROW(lookup)-ROW(Library!$C$8),ROWS($C$12:F362)),MATCH(K$11,lookupnames,0)),"")</f>
        <v/>
      </c>
      <c r="L362" s="67" t="str" cm="1">
        <f t="array" ref="L362">IF(ROWS($C$12:G362)&lt;=$E$9,INDEX(monetisedvalue,_xlfn.AGGREGATE(15,3,(lookup=$E$8)/(lookup=$E$8)*ROW(lookup)-ROW(Library!$C$8),ROWS($C$12:G362)),MATCH(L$11,lookupnames,0)),"")</f>
        <v/>
      </c>
    </row>
    <row r="363" spans="4:12">
      <c r="D363" s="224" t="str">
        <f t="shared" si="24"/>
        <v/>
      </c>
      <c r="E363" s="231" t="str">
        <f t="shared" si="25"/>
        <v/>
      </c>
      <c r="F363" s="49" t="str">
        <f t="shared" si="26"/>
        <v/>
      </c>
      <c r="G363" s="49" t="str">
        <f t="shared" si="27"/>
        <v/>
      </c>
      <c r="H363" s="50" t="str" cm="1">
        <f t="array" ref="H363">IF(ROWS($C$12:C363)&lt;=$E$9,INDEX(monetisedvalue,_xlfn.AGGREGATE(15,3,(lookup=$E$8)/(lookup=$E$8)*ROW(lookup)-ROW(Library!$C$8),ROWS($C$12:C363)),MATCH(H$11,lookupnames,0)),"")</f>
        <v/>
      </c>
      <c r="I363" s="50" t="str" cm="1">
        <f t="array" ref="I363">IF(ROWS($C$12:D363)&lt;=$E$9,INDEX(monetisedvalue,_xlfn.AGGREGATE(15,3,(lookup=$E$8)/(lookup=$E$8)*ROW(lookup)-ROW(Library!$C$8),ROWS($C$12:D363)),MATCH(I$11,lookupnames,0)),"")</f>
        <v/>
      </c>
      <c r="J363" s="69" t="str" cm="1">
        <f t="array" ref="J363">IF(ROWS($C$12:E363)&lt;=$E$9,INDEX(monetisedvalue,_xlfn.AGGREGATE(15,3,(lookup=$E$8)/(lookup=$E$8)*ROW(lookup)-ROW(Library!$C$8),ROWS($C$12:E363)),MATCH(J$11,lookupnames,0)),"")</f>
        <v/>
      </c>
      <c r="K363" s="67" t="str" cm="1">
        <f t="array" ref="K363">IF(ROWS($C$12:F363)&lt;=$E$9,INDEX(monetisedvalue,_xlfn.AGGREGATE(15,3,(lookup=$E$8)/(lookup=$E$8)*ROW(lookup)-ROW(Library!$C$8),ROWS($C$12:F363)),MATCH(K$11,lookupnames,0)),"")</f>
        <v/>
      </c>
      <c r="L363" s="67" t="str" cm="1">
        <f t="array" ref="L363">IF(ROWS($C$12:G363)&lt;=$E$9,INDEX(monetisedvalue,_xlfn.AGGREGATE(15,3,(lookup=$E$8)/(lookup=$E$8)*ROW(lookup)-ROW(Library!$C$8),ROWS($C$12:G363)),MATCH(L$11,lookupnames,0)),"")</f>
        <v/>
      </c>
    </row>
    <row r="364" spans="4:12">
      <c r="D364" s="224" t="str">
        <f t="shared" si="24"/>
        <v/>
      </c>
      <c r="E364" s="231" t="str">
        <f t="shared" si="25"/>
        <v/>
      </c>
      <c r="F364" s="49" t="str">
        <f t="shared" si="26"/>
        <v/>
      </c>
      <c r="G364" s="49" t="str">
        <f t="shared" si="27"/>
        <v/>
      </c>
      <c r="H364" s="50" t="str" cm="1">
        <f t="array" ref="H364">IF(ROWS($C$12:C364)&lt;=$E$9,INDEX(monetisedvalue,_xlfn.AGGREGATE(15,3,(lookup=$E$8)/(lookup=$E$8)*ROW(lookup)-ROW(Library!$C$8),ROWS($C$12:C364)),MATCH(H$11,lookupnames,0)),"")</f>
        <v/>
      </c>
      <c r="I364" s="50" t="str" cm="1">
        <f t="array" ref="I364">IF(ROWS($C$12:D364)&lt;=$E$9,INDEX(monetisedvalue,_xlfn.AGGREGATE(15,3,(lookup=$E$8)/(lookup=$E$8)*ROW(lookup)-ROW(Library!$C$8),ROWS($C$12:D364)),MATCH(I$11,lookupnames,0)),"")</f>
        <v/>
      </c>
      <c r="J364" s="69" t="str" cm="1">
        <f t="array" ref="J364">IF(ROWS($C$12:E364)&lt;=$E$9,INDEX(monetisedvalue,_xlfn.AGGREGATE(15,3,(lookup=$E$8)/(lookup=$E$8)*ROW(lookup)-ROW(Library!$C$8),ROWS($C$12:E364)),MATCH(J$11,lookupnames,0)),"")</f>
        <v/>
      </c>
      <c r="K364" s="67" t="str" cm="1">
        <f t="array" ref="K364">IF(ROWS($C$12:F364)&lt;=$E$9,INDEX(monetisedvalue,_xlfn.AGGREGATE(15,3,(lookup=$E$8)/(lookup=$E$8)*ROW(lookup)-ROW(Library!$C$8),ROWS($C$12:F364)),MATCH(K$11,lookupnames,0)),"")</f>
        <v/>
      </c>
      <c r="L364" s="67" t="str" cm="1">
        <f t="array" ref="L364">IF(ROWS($C$12:G364)&lt;=$E$9,INDEX(monetisedvalue,_xlfn.AGGREGATE(15,3,(lookup=$E$8)/(lookup=$E$8)*ROW(lookup)-ROW(Library!$C$8),ROWS($C$12:G364)),MATCH(L$11,lookupnames,0)),"")</f>
        <v/>
      </c>
    </row>
    <row r="365" spans="4:12">
      <c r="D365" s="224" t="str">
        <f t="shared" si="24"/>
        <v/>
      </c>
      <c r="E365" s="231" t="str">
        <f t="shared" si="25"/>
        <v/>
      </c>
      <c r="F365" s="49" t="str">
        <f t="shared" si="26"/>
        <v/>
      </c>
      <c r="G365" s="49" t="str">
        <f t="shared" si="27"/>
        <v/>
      </c>
      <c r="H365" s="50" t="str" cm="1">
        <f t="array" ref="H365">IF(ROWS($C$12:C365)&lt;=$E$9,INDEX(monetisedvalue,_xlfn.AGGREGATE(15,3,(lookup=$E$8)/(lookup=$E$8)*ROW(lookup)-ROW(Library!$C$8),ROWS($C$12:C365)),MATCH(H$11,lookupnames,0)),"")</f>
        <v/>
      </c>
      <c r="I365" s="50" t="str" cm="1">
        <f t="array" ref="I365">IF(ROWS($C$12:D365)&lt;=$E$9,INDEX(monetisedvalue,_xlfn.AGGREGATE(15,3,(lookup=$E$8)/(lookup=$E$8)*ROW(lookup)-ROW(Library!$C$8),ROWS($C$12:D365)),MATCH(I$11,lookupnames,0)),"")</f>
        <v/>
      </c>
      <c r="J365" s="69" t="str" cm="1">
        <f t="array" ref="J365">IF(ROWS($C$12:E365)&lt;=$E$9,INDEX(monetisedvalue,_xlfn.AGGREGATE(15,3,(lookup=$E$8)/(lookup=$E$8)*ROW(lookup)-ROW(Library!$C$8),ROWS($C$12:E365)),MATCH(J$11,lookupnames,0)),"")</f>
        <v/>
      </c>
      <c r="K365" s="67" t="str" cm="1">
        <f t="array" ref="K365">IF(ROWS($C$12:F365)&lt;=$E$9,INDEX(monetisedvalue,_xlfn.AGGREGATE(15,3,(lookup=$E$8)/(lookup=$E$8)*ROW(lookup)-ROW(Library!$C$8),ROWS($C$12:F365)),MATCH(K$11,lookupnames,0)),"")</f>
        <v/>
      </c>
      <c r="L365" s="67" t="str" cm="1">
        <f t="array" ref="L365">IF(ROWS($C$12:G365)&lt;=$E$9,INDEX(monetisedvalue,_xlfn.AGGREGATE(15,3,(lookup=$E$8)/(lookup=$E$8)*ROW(lookup)-ROW(Library!$C$8),ROWS($C$12:G365)),MATCH(L$11,lookupnames,0)),"")</f>
        <v/>
      </c>
    </row>
    <row r="366" spans="4:12">
      <c r="D366" s="224" t="str">
        <f t="shared" si="24"/>
        <v/>
      </c>
      <c r="E366" s="231" t="str">
        <f t="shared" si="25"/>
        <v/>
      </c>
      <c r="F366" s="49" t="str">
        <f t="shared" si="26"/>
        <v/>
      </c>
      <c r="G366" s="49" t="str">
        <f t="shared" si="27"/>
        <v/>
      </c>
      <c r="H366" s="50" t="str" cm="1">
        <f t="array" ref="H366">IF(ROWS($C$12:C366)&lt;=$E$9,INDEX(monetisedvalue,_xlfn.AGGREGATE(15,3,(lookup=$E$8)/(lookup=$E$8)*ROW(lookup)-ROW(Library!$C$8),ROWS($C$12:C366)),MATCH(H$11,lookupnames,0)),"")</f>
        <v/>
      </c>
      <c r="I366" s="50" t="str" cm="1">
        <f t="array" ref="I366">IF(ROWS($C$12:D366)&lt;=$E$9,INDEX(monetisedvalue,_xlfn.AGGREGATE(15,3,(lookup=$E$8)/(lookup=$E$8)*ROW(lookup)-ROW(Library!$C$8),ROWS($C$12:D366)),MATCH(I$11,lookupnames,0)),"")</f>
        <v/>
      </c>
      <c r="J366" s="69" t="str" cm="1">
        <f t="array" ref="J366">IF(ROWS($C$12:E366)&lt;=$E$9,INDEX(monetisedvalue,_xlfn.AGGREGATE(15,3,(lookup=$E$8)/(lookup=$E$8)*ROW(lookup)-ROW(Library!$C$8),ROWS($C$12:E366)),MATCH(J$11,lookupnames,0)),"")</f>
        <v/>
      </c>
      <c r="K366" s="67" t="str" cm="1">
        <f t="array" ref="K366">IF(ROWS($C$12:F366)&lt;=$E$9,INDEX(monetisedvalue,_xlfn.AGGREGATE(15,3,(lookup=$E$8)/(lookup=$E$8)*ROW(lookup)-ROW(Library!$C$8),ROWS($C$12:F366)),MATCH(K$11,lookupnames,0)),"")</f>
        <v/>
      </c>
      <c r="L366" s="67" t="str" cm="1">
        <f t="array" ref="L366">IF(ROWS($C$12:G366)&lt;=$E$9,INDEX(monetisedvalue,_xlfn.AGGREGATE(15,3,(lookup=$E$8)/(lookup=$E$8)*ROW(lookup)-ROW(Library!$C$8),ROWS($C$12:G366)),MATCH(L$11,lookupnames,0)),"")</f>
        <v/>
      </c>
    </row>
    <row r="367" spans="4:12">
      <c r="D367" s="224" t="str">
        <f t="shared" si="24"/>
        <v/>
      </c>
      <c r="E367" s="231" t="str">
        <f t="shared" si="25"/>
        <v/>
      </c>
      <c r="F367" s="49" t="str">
        <f t="shared" si="26"/>
        <v/>
      </c>
      <c r="G367" s="49" t="str">
        <f t="shared" si="27"/>
        <v/>
      </c>
      <c r="H367" s="50" t="str" cm="1">
        <f t="array" ref="H367">IF(ROWS($C$12:C367)&lt;=$E$9,INDEX(monetisedvalue,_xlfn.AGGREGATE(15,3,(lookup=$E$8)/(lookup=$E$8)*ROW(lookup)-ROW(Library!$C$8),ROWS($C$12:C367)),MATCH(H$11,lookupnames,0)),"")</f>
        <v/>
      </c>
      <c r="I367" s="50" t="str" cm="1">
        <f t="array" ref="I367">IF(ROWS($C$12:D367)&lt;=$E$9,INDEX(monetisedvalue,_xlfn.AGGREGATE(15,3,(lookup=$E$8)/(lookup=$E$8)*ROW(lookup)-ROW(Library!$C$8),ROWS($C$12:D367)),MATCH(I$11,lookupnames,0)),"")</f>
        <v/>
      </c>
      <c r="J367" s="69" t="str" cm="1">
        <f t="array" ref="J367">IF(ROWS($C$12:E367)&lt;=$E$9,INDEX(monetisedvalue,_xlfn.AGGREGATE(15,3,(lookup=$E$8)/(lookup=$E$8)*ROW(lookup)-ROW(Library!$C$8),ROWS($C$12:E367)),MATCH(J$11,lookupnames,0)),"")</f>
        <v/>
      </c>
      <c r="K367" s="67" t="str" cm="1">
        <f t="array" ref="K367">IF(ROWS($C$12:F367)&lt;=$E$9,INDEX(monetisedvalue,_xlfn.AGGREGATE(15,3,(lookup=$E$8)/(lookup=$E$8)*ROW(lookup)-ROW(Library!$C$8),ROWS($C$12:F367)),MATCH(K$11,lookupnames,0)),"")</f>
        <v/>
      </c>
      <c r="L367" s="67" t="str" cm="1">
        <f t="array" ref="L367">IF(ROWS($C$12:G367)&lt;=$E$9,INDEX(monetisedvalue,_xlfn.AGGREGATE(15,3,(lookup=$E$8)/(lookup=$E$8)*ROW(lookup)-ROW(Library!$C$8),ROWS($C$12:G367)),MATCH(L$11,lookupnames,0)),"")</f>
        <v/>
      </c>
    </row>
    <row r="368" spans="4:12">
      <c r="D368" s="224" t="str">
        <f t="shared" si="24"/>
        <v/>
      </c>
      <c r="E368" s="231" t="str">
        <f t="shared" si="25"/>
        <v/>
      </c>
      <c r="F368" s="49" t="str">
        <f t="shared" si="26"/>
        <v/>
      </c>
      <c r="G368" s="49" t="str">
        <f t="shared" si="27"/>
        <v/>
      </c>
      <c r="H368" s="50" t="str" cm="1">
        <f t="array" ref="H368">IF(ROWS($C$12:C368)&lt;=$E$9,INDEX(monetisedvalue,_xlfn.AGGREGATE(15,3,(lookup=$E$8)/(lookup=$E$8)*ROW(lookup)-ROW(Library!$C$8),ROWS($C$12:C368)),MATCH(H$11,lookupnames,0)),"")</f>
        <v/>
      </c>
      <c r="I368" s="50" t="str" cm="1">
        <f t="array" ref="I368">IF(ROWS($C$12:D368)&lt;=$E$9,INDEX(monetisedvalue,_xlfn.AGGREGATE(15,3,(lookup=$E$8)/(lookup=$E$8)*ROW(lookup)-ROW(Library!$C$8),ROWS($C$12:D368)),MATCH(I$11,lookupnames,0)),"")</f>
        <v/>
      </c>
      <c r="J368" s="69" t="str" cm="1">
        <f t="array" ref="J368">IF(ROWS($C$12:E368)&lt;=$E$9,INDEX(monetisedvalue,_xlfn.AGGREGATE(15,3,(lookup=$E$8)/(lookup=$E$8)*ROW(lookup)-ROW(Library!$C$8),ROWS($C$12:E368)),MATCH(J$11,lookupnames,0)),"")</f>
        <v/>
      </c>
      <c r="K368" s="67" t="str" cm="1">
        <f t="array" ref="K368">IF(ROWS($C$12:F368)&lt;=$E$9,INDEX(monetisedvalue,_xlfn.AGGREGATE(15,3,(lookup=$E$8)/(lookup=$E$8)*ROW(lookup)-ROW(Library!$C$8),ROWS($C$12:F368)),MATCH(K$11,lookupnames,0)),"")</f>
        <v/>
      </c>
      <c r="L368" s="67" t="str" cm="1">
        <f t="array" ref="L368">IF(ROWS($C$12:G368)&lt;=$E$9,INDEX(monetisedvalue,_xlfn.AGGREGATE(15,3,(lookup=$E$8)/(lookup=$E$8)*ROW(lookup)-ROW(Library!$C$8),ROWS($C$12:G368)),MATCH(L$11,lookupnames,0)),"")</f>
        <v/>
      </c>
    </row>
    <row r="369" spans="4:12">
      <c r="D369" s="224" t="str">
        <f t="shared" si="24"/>
        <v/>
      </c>
      <c r="E369" s="231" t="str">
        <f t="shared" si="25"/>
        <v/>
      </c>
      <c r="F369" s="49" t="str">
        <f t="shared" si="26"/>
        <v/>
      </c>
      <c r="G369" s="49" t="str">
        <f t="shared" si="27"/>
        <v/>
      </c>
      <c r="H369" s="50" t="str" cm="1">
        <f t="array" ref="H369">IF(ROWS($C$12:C369)&lt;=$E$9,INDEX(monetisedvalue,_xlfn.AGGREGATE(15,3,(lookup=$E$8)/(lookup=$E$8)*ROW(lookup)-ROW(Library!$C$8),ROWS($C$12:C369)),MATCH(H$11,lookupnames,0)),"")</f>
        <v/>
      </c>
      <c r="I369" s="50" t="str" cm="1">
        <f t="array" ref="I369">IF(ROWS($C$12:D369)&lt;=$E$9,INDEX(monetisedvalue,_xlfn.AGGREGATE(15,3,(lookup=$E$8)/(lookup=$E$8)*ROW(lookup)-ROW(Library!$C$8),ROWS($C$12:D369)),MATCH(I$11,lookupnames,0)),"")</f>
        <v/>
      </c>
      <c r="J369" s="69" t="str" cm="1">
        <f t="array" ref="J369">IF(ROWS($C$12:E369)&lt;=$E$9,INDEX(monetisedvalue,_xlfn.AGGREGATE(15,3,(lookup=$E$8)/(lookup=$E$8)*ROW(lookup)-ROW(Library!$C$8),ROWS($C$12:E369)),MATCH(J$11,lookupnames,0)),"")</f>
        <v/>
      </c>
      <c r="K369" s="67" t="str" cm="1">
        <f t="array" ref="K369">IF(ROWS($C$12:F369)&lt;=$E$9,INDEX(monetisedvalue,_xlfn.AGGREGATE(15,3,(lookup=$E$8)/(lookup=$E$8)*ROW(lookup)-ROW(Library!$C$8),ROWS($C$12:F369)),MATCH(K$11,lookupnames,0)),"")</f>
        <v/>
      </c>
      <c r="L369" s="67" t="str" cm="1">
        <f t="array" ref="L369">IF(ROWS($C$12:G369)&lt;=$E$9,INDEX(monetisedvalue,_xlfn.AGGREGATE(15,3,(lookup=$E$8)/(lookup=$E$8)*ROW(lookup)-ROW(Library!$C$8),ROWS($C$12:G369)),MATCH(L$11,lookupnames,0)),"")</f>
        <v/>
      </c>
    </row>
    <row r="370" spans="4:12">
      <c r="D370" s="224" t="str">
        <f t="shared" si="24"/>
        <v/>
      </c>
      <c r="E370" s="231" t="str">
        <f t="shared" si="25"/>
        <v/>
      </c>
      <c r="F370" s="49" t="str">
        <f t="shared" si="26"/>
        <v/>
      </c>
      <c r="G370" s="49" t="str">
        <f t="shared" si="27"/>
        <v/>
      </c>
      <c r="H370" s="50" t="str" cm="1">
        <f t="array" ref="H370">IF(ROWS($C$12:C370)&lt;=$E$9,INDEX(monetisedvalue,_xlfn.AGGREGATE(15,3,(lookup=$E$8)/(lookup=$E$8)*ROW(lookup)-ROW(Library!$C$8),ROWS($C$12:C370)),MATCH(H$11,lookupnames,0)),"")</f>
        <v/>
      </c>
      <c r="I370" s="50" t="str" cm="1">
        <f t="array" ref="I370">IF(ROWS($C$12:D370)&lt;=$E$9,INDEX(monetisedvalue,_xlfn.AGGREGATE(15,3,(lookup=$E$8)/(lookup=$E$8)*ROW(lookup)-ROW(Library!$C$8),ROWS($C$12:D370)),MATCH(I$11,lookupnames,0)),"")</f>
        <v/>
      </c>
      <c r="J370" s="69" t="str" cm="1">
        <f t="array" ref="J370">IF(ROWS($C$12:E370)&lt;=$E$9,INDEX(monetisedvalue,_xlfn.AGGREGATE(15,3,(lookup=$E$8)/(lookup=$E$8)*ROW(lookup)-ROW(Library!$C$8),ROWS($C$12:E370)),MATCH(J$11,lookupnames,0)),"")</f>
        <v/>
      </c>
      <c r="K370" s="67" t="str" cm="1">
        <f t="array" ref="K370">IF(ROWS($C$12:F370)&lt;=$E$9,INDEX(monetisedvalue,_xlfn.AGGREGATE(15,3,(lookup=$E$8)/(lookup=$E$8)*ROW(lookup)-ROW(Library!$C$8),ROWS($C$12:F370)),MATCH(K$11,lookupnames,0)),"")</f>
        <v/>
      </c>
      <c r="L370" s="67" t="str" cm="1">
        <f t="array" ref="L370">IF(ROWS($C$12:G370)&lt;=$E$9,INDEX(monetisedvalue,_xlfn.AGGREGATE(15,3,(lookup=$E$8)/(lookup=$E$8)*ROW(lookup)-ROW(Library!$C$8),ROWS($C$12:G370)),MATCH(L$11,lookupnames,0)),"")</f>
        <v/>
      </c>
    </row>
    <row r="371" spans="4:12">
      <c r="D371" s="224" t="str">
        <f t="shared" si="24"/>
        <v/>
      </c>
      <c r="E371" s="231" t="str">
        <f t="shared" si="25"/>
        <v/>
      </c>
      <c r="F371" s="49" t="str">
        <f t="shared" si="26"/>
        <v/>
      </c>
      <c r="G371" s="49" t="str">
        <f t="shared" si="27"/>
        <v/>
      </c>
      <c r="H371" s="50" t="str" cm="1">
        <f t="array" ref="H371">IF(ROWS($C$12:C371)&lt;=$E$9,INDEX(monetisedvalue,_xlfn.AGGREGATE(15,3,(lookup=$E$8)/(lookup=$E$8)*ROW(lookup)-ROW(Library!$C$8),ROWS($C$12:C371)),MATCH(H$11,lookupnames,0)),"")</f>
        <v/>
      </c>
      <c r="I371" s="50" t="str" cm="1">
        <f t="array" ref="I371">IF(ROWS($C$12:D371)&lt;=$E$9,INDEX(monetisedvalue,_xlfn.AGGREGATE(15,3,(lookup=$E$8)/(lookup=$E$8)*ROW(lookup)-ROW(Library!$C$8),ROWS($C$12:D371)),MATCH(I$11,lookupnames,0)),"")</f>
        <v/>
      </c>
      <c r="J371" s="69" t="str" cm="1">
        <f t="array" ref="J371">IF(ROWS($C$12:E371)&lt;=$E$9,INDEX(monetisedvalue,_xlfn.AGGREGATE(15,3,(lookup=$E$8)/(lookup=$E$8)*ROW(lookup)-ROW(Library!$C$8),ROWS($C$12:E371)),MATCH(J$11,lookupnames,0)),"")</f>
        <v/>
      </c>
      <c r="K371" s="67" t="str" cm="1">
        <f t="array" ref="K371">IF(ROWS($C$12:F371)&lt;=$E$9,INDEX(monetisedvalue,_xlfn.AGGREGATE(15,3,(lookup=$E$8)/(lookup=$E$8)*ROW(lookup)-ROW(Library!$C$8),ROWS($C$12:F371)),MATCH(K$11,lookupnames,0)),"")</f>
        <v/>
      </c>
      <c r="L371" s="67" t="str" cm="1">
        <f t="array" ref="L371">IF(ROWS($C$12:G371)&lt;=$E$9,INDEX(monetisedvalue,_xlfn.AGGREGATE(15,3,(lookup=$E$8)/(lookup=$E$8)*ROW(lookup)-ROW(Library!$C$8),ROWS($C$12:G371)),MATCH(L$11,lookupnames,0)),"")</f>
        <v/>
      </c>
    </row>
    <row r="372" spans="4:12">
      <c r="D372" s="224" t="str">
        <f t="shared" si="24"/>
        <v/>
      </c>
      <c r="E372" s="231" t="str">
        <f t="shared" si="25"/>
        <v/>
      </c>
      <c r="F372" s="49" t="str">
        <f t="shared" si="26"/>
        <v/>
      </c>
      <c r="G372" s="49" t="str">
        <f t="shared" si="27"/>
        <v/>
      </c>
      <c r="H372" s="50" t="str" cm="1">
        <f t="array" ref="H372">IF(ROWS($C$12:C372)&lt;=$E$9,INDEX(monetisedvalue,_xlfn.AGGREGATE(15,3,(lookup=$E$8)/(lookup=$E$8)*ROW(lookup)-ROW(Library!$C$8),ROWS($C$12:C372)),MATCH(H$11,lookupnames,0)),"")</f>
        <v/>
      </c>
      <c r="I372" s="50" t="str" cm="1">
        <f t="array" ref="I372">IF(ROWS($C$12:D372)&lt;=$E$9,INDEX(monetisedvalue,_xlfn.AGGREGATE(15,3,(lookup=$E$8)/(lookup=$E$8)*ROW(lookup)-ROW(Library!$C$8),ROWS($C$12:D372)),MATCH(I$11,lookupnames,0)),"")</f>
        <v/>
      </c>
      <c r="J372" s="69" t="str" cm="1">
        <f t="array" ref="J372">IF(ROWS($C$12:E372)&lt;=$E$9,INDEX(monetisedvalue,_xlfn.AGGREGATE(15,3,(lookup=$E$8)/(lookup=$E$8)*ROW(lookup)-ROW(Library!$C$8),ROWS($C$12:E372)),MATCH(J$11,lookupnames,0)),"")</f>
        <v/>
      </c>
      <c r="K372" s="67" t="str" cm="1">
        <f t="array" ref="K372">IF(ROWS($C$12:F372)&lt;=$E$9,INDEX(monetisedvalue,_xlfn.AGGREGATE(15,3,(lookup=$E$8)/(lookup=$E$8)*ROW(lookup)-ROW(Library!$C$8),ROWS($C$12:F372)),MATCH(K$11,lookupnames,0)),"")</f>
        <v/>
      </c>
      <c r="L372" s="67" t="str" cm="1">
        <f t="array" ref="L372">IF(ROWS($C$12:G372)&lt;=$E$9,INDEX(monetisedvalue,_xlfn.AGGREGATE(15,3,(lookup=$E$8)/(lookup=$E$8)*ROW(lookup)-ROW(Library!$C$8),ROWS($C$12:G372)),MATCH(L$11,lookupnames,0)),"")</f>
        <v/>
      </c>
    </row>
    <row r="373" spans="4:12">
      <c r="D373" s="224" t="str">
        <f t="shared" si="24"/>
        <v/>
      </c>
      <c r="E373" s="231" t="str">
        <f t="shared" si="25"/>
        <v/>
      </c>
      <c r="F373" s="49" t="str">
        <f t="shared" si="26"/>
        <v/>
      </c>
      <c r="G373" s="49" t="str">
        <f t="shared" si="27"/>
        <v/>
      </c>
      <c r="H373" s="50" t="str" cm="1">
        <f t="array" ref="H373">IF(ROWS($C$12:C373)&lt;=$E$9,INDEX(monetisedvalue,_xlfn.AGGREGATE(15,3,(lookup=$E$8)/(lookup=$E$8)*ROW(lookup)-ROW(Library!$C$8),ROWS($C$12:C373)),MATCH(H$11,lookupnames,0)),"")</f>
        <v/>
      </c>
      <c r="I373" s="50" t="str" cm="1">
        <f t="array" ref="I373">IF(ROWS($C$12:D373)&lt;=$E$9,INDEX(monetisedvalue,_xlfn.AGGREGATE(15,3,(lookup=$E$8)/(lookup=$E$8)*ROW(lookup)-ROW(Library!$C$8),ROWS($C$12:D373)),MATCH(I$11,lookupnames,0)),"")</f>
        <v/>
      </c>
      <c r="J373" s="69" t="str" cm="1">
        <f t="array" ref="J373">IF(ROWS($C$12:E373)&lt;=$E$9,INDEX(monetisedvalue,_xlfn.AGGREGATE(15,3,(lookup=$E$8)/(lookup=$E$8)*ROW(lookup)-ROW(Library!$C$8),ROWS($C$12:E373)),MATCH(J$11,lookupnames,0)),"")</f>
        <v/>
      </c>
      <c r="K373" s="67" t="str" cm="1">
        <f t="array" ref="K373">IF(ROWS($C$12:F373)&lt;=$E$9,INDEX(monetisedvalue,_xlfn.AGGREGATE(15,3,(lookup=$E$8)/(lookup=$E$8)*ROW(lookup)-ROW(Library!$C$8),ROWS($C$12:F373)),MATCH(K$11,lookupnames,0)),"")</f>
        <v/>
      </c>
      <c r="L373" s="67" t="str" cm="1">
        <f t="array" ref="L373">IF(ROWS($C$12:G373)&lt;=$E$9,INDEX(monetisedvalue,_xlfn.AGGREGATE(15,3,(lookup=$E$8)/(lookup=$E$8)*ROW(lookup)-ROW(Library!$C$8),ROWS($C$12:G373)),MATCH(L$11,lookupnames,0)),"")</f>
        <v/>
      </c>
    </row>
    <row r="374" spans="4:12">
      <c r="D374" s="224" t="str">
        <f t="shared" si="24"/>
        <v/>
      </c>
      <c r="E374" s="231" t="str">
        <f t="shared" si="25"/>
        <v/>
      </c>
      <c r="F374" s="49" t="str">
        <f t="shared" si="26"/>
        <v/>
      </c>
      <c r="G374" s="49" t="str">
        <f t="shared" si="27"/>
        <v/>
      </c>
      <c r="H374" s="50" t="str" cm="1">
        <f t="array" ref="H374">IF(ROWS($C$12:C374)&lt;=$E$9,INDEX(monetisedvalue,_xlfn.AGGREGATE(15,3,(lookup=$E$8)/(lookup=$E$8)*ROW(lookup)-ROW(Library!$C$8),ROWS($C$12:C374)),MATCH(H$11,lookupnames,0)),"")</f>
        <v/>
      </c>
      <c r="I374" s="50" t="str" cm="1">
        <f t="array" ref="I374">IF(ROWS($C$12:D374)&lt;=$E$9,INDEX(monetisedvalue,_xlfn.AGGREGATE(15,3,(lookup=$E$8)/(lookup=$E$8)*ROW(lookup)-ROW(Library!$C$8),ROWS($C$12:D374)),MATCH(I$11,lookupnames,0)),"")</f>
        <v/>
      </c>
      <c r="J374" s="69" t="str" cm="1">
        <f t="array" ref="J374">IF(ROWS($C$12:E374)&lt;=$E$9,INDEX(monetisedvalue,_xlfn.AGGREGATE(15,3,(lookup=$E$8)/(lookup=$E$8)*ROW(lookup)-ROW(Library!$C$8),ROWS($C$12:E374)),MATCH(J$11,lookupnames,0)),"")</f>
        <v/>
      </c>
      <c r="K374" s="67" t="str" cm="1">
        <f t="array" ref="K374">IF(ROWS($C$12:F374)&lt;=$E$9,INDEX(monetisedvalue,_xlfn.AGGREGATE(15,3,(lookup=$E$8)/(lookup=$E$8)*ROW(lookup)-ROW(Library!$C$8),ROWS($C$12:F374)),MATCH(K$11,lookupnames,0)),"")</f>
        <v/>
      </c>
      <c r="L374" s="67" t="str" cm="1">
        <f t="array" ref="L374">IF(ROWS($C$12:G374)&lt;=$E$9,INDEX(monetisedvalue,_xlfn.AGGREGATE(15,3,(lookup=$E$8)/(lookup=$E$8)*ROW(lookup)-ROW(Library!$C$8),ROWS($C$12:G374)),MATCH(L$11,lookupnames,0)),"")</f>
        <v/>
      </c>
    </row>
    <row r="375" spans="4:12">
      <c r="D375" s="224" t="str">
        <f t="shared" si="24"/>
        <v/>
      </c>
      <c r="E375" s="231" t="str">
        <f t="shared" si="25"/>
        <v/>
      </c>
      <c r="F375" s="49" t="str">
        <f t="shared" si="26"/>
        <v/>
      </c>
      <c r="G375" s="49" t="str">
        <f t="shared" si="27"/>
        <v/>
      </c>
      <c r="H375" s="50" t="str" cm="1">
        <f t="array" ref="H375">IF(ROWS($C$12:C375)&lt;=$E$9,INDEX(monetisedvalue,_xlfn.AGGREGATE(15,3,(lookup=$E$8)/(lookup=$E$8)*ROW(lookup)-ROW(Library!$C$8),ROWS($C$12:C375)),MATCH(H$11,lookupnames,0)),"")</f>
        <v/>
      </c>
      <c r="I375" s="50" t="str" cm="1">
        <f t="array" ref="I375">IF(ROWS($C$12:D375)&lt;=$E$9,INDEX(monetisedvalue,_xlfn.AGGREGATE(15,3,(lookup=$E$8)/(lookup=$E$8)*ROW(lookup)-ROW(Library!$C$8),ROWS($C$12:D375)),MATCH(I$11,lookupnames,0)),"")</f>
        <v/>
      </c>
      <c r="J375" s="69" t="str" cm="1">
        <f t="array" ref="J375">IF(ROWS($C$12:E375)&lt;=$E$9,INDEX(monetisedvalue,_xlfn.AGGREGATE(15,3,(lookup=$E$8)/(lookup=$E$8)*ROW(lookup)-ROW(Library!$C$8),ROWS($C$12:E375)),MATCH(J$11,lookupnames,0)),"")</f>
        <v/>
      </c>
      <c r="K375" s="67" t="str" cm="1">
        <f t="array" ref="K375">IF(ROWS($C$12:F375)&lt;=$E$9,INDEX(monetisedvalue,_xlfn.AGGREGATE(15,3,(lookup=$E$8)/(lookup=$E$8)*ROW(lookup)-ROW(Library!$C$8),ROWS($C$12:F375)),MATCH(K$11,lookupnames,0)),"")</f>
        <v/>
      </c>
      <c r="L375" s="67" t="str" cm="1">
        <f t="array" ref="L375">IF(ROWS($C$12:G375)&lt;=$E$9,INDEX(monetisedvalue,_xlfn.AGGREGATE(15,3,(lookup=$E$8)/(lookup=$E$8)*ROW(lookup)-ROW(Library!$C$8),ROWS($C$12:G375)),MATCH(L$11,lookupnames,0)),"")</f>
        <v/>
      </c>
    </row>
    <row r="376" spans="4:12">
      <c r="D376" s="224" t="str">
        <f t="shared" si="24"/>
        <v/>
      </c>
      <c r="E376" s="231" t="str">
        <f t="shared" si="25"/>
        <v/>
      </c>
      <c r="F376" s="49" t="str">
        <f t="shared" si="26"/>
        <v/>
      </c>
      <c r="G376" s="49" t="str">
        <f t="shared" si="27"/>
        <v/>
      </c>
      <c r="H376" s="50" t="str" cm="1">
        <f t="array" ref="H376">IF(ROWS($C$12:C376)&lt;=$E$9,INDEX(monetisedvalue,_xlfn.AGGREGATE(15,3,(lookup=$E$8)/(lookup=$E$8)*ROW(lookup)-ROW(Library!$C$8),ROWS($C$12:C376)),MATCH(H$11,lookupnames,0)),"")</f>
        <v/>
      </c>
      <c r="I376" s="50" t="str" cm="1">
        <f t="array" ref="I376">IF(ROWS($C$12:D376)&lt;=$E$9,INDEX(monetisedvalue,_xlfn.AGGREGATE(15,3,(lookup=$E$8)/(lookup=$E$8)*ROW(lookup)-ROW(Library!$C$8),ROWS($C$12:D376)),MATCH(I$11,lookupnames,0)),"")</f>
        <v/>
      </c>
      <c r="J376" s="69" t="str" cm="1">
        <f t="array" ref="J376">IF(ROWS($C$12:E376)&lt;=$E$9,INDEX(monetisedvalue,_xlfn.AGGREGATE(15,3,(lookup=$E$8)/(lookup=$E$8)*ROW(lookup)-ROW(Library!$C$8),ROWS($C$12:E376)),MATCH(J$11,lookupnames,0)),"")</f>
        <v/>
      </c>
      <c r="K376" s="67" t="str" cm="1">
        <f t="array" ref="K376">IF(ROWS($C$12:F376)&lt;=$E$9,INDEX(monetisedvalue,_xlfn.AGGREGATE(15,3,(lookup=$E$8)/(lookup=$E$8)*ROW(lookup)-ROW(Library!$C$8),ROWS($C$12:F376)),MATCH(K$11,lookupnames,0)),"")</f>
        <v/>
      </c>
      <c r="L376" s="67" t="str" cm="1">
        <f t="array" ref="L376">IF(ROWS($C$12:G376)&lt;=$E$9,INDEX(monetisedvalue,_xlfn.AGGREGATE(15,3,(lookup=$E$8)/(lookup=$E$8)*ROW(lookup)-ROW(Library!$C$8),ROWS($C$12:G376)),MATCH(L$11,lookupnames,0)),"")</f>
        <v/>
      </c>
    </row>
    <row r="377" spans="4:12">
      <c r="D377" s="224" t="str">
        <f t="shared" si="24"/>
        <v/>
      </c>
      <c r="E377" s="231" t="str">
        <f t="shared" si="25"/>
        <v/>
      </c>
      <c r="F377" s="49" t="str">
        <f t="shared" si="26"/>
        <v/>
      </c>
      <c r="G377" s="49" t="str">
        <f t="shared" si="27"/>
        <v/>
      </c>
      <c r="H377" s="50" t="str" cm="1">
        <f t="array" ref="H377">IF(ROWS($C$12:C377)&lt;=$E$9,INDEX(monetisedvalue,_xlfn.AGGREGATE(15,3,(lookup=$E$8)/(lookup=$E$8)*ROW(lookup)-ROW(Library!$C$8),ROWS($C$12:C377)),MATCH(H$11,lookupnames,0)),"")</f>
        <v/>
      </c>
      <c r="I377" s="50" t="str" cm="1">
        <f t="array" ref="I377">IF(ROWS($C$12:D377)&lt;=$E$9,INDEX(monetisedvalue,_xlfn.AGGREGATE(15,3,(lookup=$E$8)/(lookup=$E$8)*ROW(lookup)-ROW(Library!$C$8),ROWS($C$12:D377)),MATCH(I$11,lookupnames,0)),"")</f>
        <v/>
      </c>
      <c r="J377" s="69" t="str" cm="1">
        <f t="array" ref="J377">IF(ROWS($C$12:E377)&lt;=$E$9,INDEX(monetisedvalue,_xlfn.AGGREGATE(15,3,(lookup=$E$8)/(lookup=$E$8)*ROW(lookup)-ROW(Library!$C$8),ROWS($C$12:E377)),MATCH(J$11,lookupnames,0)),"")</f>
        <v/>
      </c>
      <c r="K377" s="67" t="str" cm="1">
        <f t="array" ref="K377">IF(ROWS($C$12:F377)&lt;=$E$9,INDEX(monetisedvalue,_xlfn.AGGREGATE(15,3,(lookup=$E$8)/(lookup=$E$8)*ROW(lookup)-ROW(Library!$C$8),ROWS($C$12:F377)),MATCH(K$11,lookupnames,0)),"")</f>
        <v/>
      </c>
      <c r="L377" s="67" t="str" cm="1">
        <f t="array" ref="L377">IF(ROWS($C$12:G377)&lt;=$E$9,INDEX(monetisedvalue,_xlfn.AGGREGATE(15,3,(lookup=$E$8)/(lookup=$E$8)*ROW(lookup)-ROW(Library!$C$8),ROWS($C$12:G377)),MATCH(L$11,lookupnames,0)),"")</f>
        <v/>
      </c>
    </row>
    <row r="378" spans="4:12">
      <c r="D378" s="224" t="str">
        <f t="shared" si="24"/>
        <v/>
      </c>
      <c r="E378" s="231" t="str">
        <f t="shared" si="25"/>
        <v/>
      </c>
      <c r="F378" s="49" t="str">
        <f t="shared" si="26"/>
        <v/>
      </c>
      <c r="G378" s="49" t="str">
        <f t="shared" si="27"/>
        <v/>
      </c>
      <c r="H378" s="50" t="str" cm="1">
        <f t="array" ref="H378">IF(ROWS($C$12:C378)&lt;=$E$9,INDEX(monetisedvalue,_xlfn.AGGREGATE(15,3,(lookup=$E$8)/(lookup=$E$8)*ROW(lookup)-ROW(Library!$C$8),ROWS($C$12:C378)),MATCH(H$11,lookupnames,0)),"")</f>
        <v/>
      </c>
      <c r="I378" s="50" t="str" cm="1">
        <f t="array" ref="I378">IF(ROWS($C$12:D378)&lt;=$E$9,INDEX(monetisedvalue,_xlfn.AGGREGATE(15,3,(lookup=$E$8)/(lookup=$E$8)*ROW(lookup)-ROW(Library!$C$8),ROWS($C$12:D378)),MATCH(I$11,lookupnames,0)),"")</f>
        <v/>
      </c>
      <c r="J378" s="69" t="str" cm="1">
        <f t="array" ref="J378">IF(ROWS($C$12:E378)&lt;=$E$9,INDEX(monetisedvalue,_xlfn.AGGREGATE(15,3,(lookup=$E$8)/(lookup=$E$8)*ROW(lookup)-ROW(Library!$C$8),ROWS($C$12:E378)),MATCH(J$11,lookupnames,0)),"")</f>
        <v/>
      </c>
      <c r="K378" s="67" t="str" cm="1">
        <f t="array" ref="K378">IF(ROWS($C$12:F378)&lt;=$E$9,INDEX(monetisedvalue,_xlfn.AGGREGATE(15,3,(lookup=$E$8)/(lookup=$E$8)*ROW(lookup)-ROW(Library!$C$8),ROWS($C$12:F378)),MATCH(K$11,lookupnames,0)),"")</f>
        <v/>
      </c>
      <c r="L378" s="67" t="str" cm="1">
        <f t="array" ref="L378">IF(ROWS($C$12:G378)&lt;=$E$9,INDEX(monetisedvalue,_xlfn.AGGREGATE(15,3,(lookup=$E$8)/(lookup=$E$8)*ROW(lookup)-ROW(Library!$C$8),ROWS($C$12:G378)),MATCH(L$11,lookupnames,0)),"")</f>
        <v/>
      </c>
    </row>
    <row r="379" spans="4:12">
      <c r="D379" s="224" t="str">
        <f t="shared" si="24"/>
        <v/>
      </c>
      <c r="E379" s="231" t="str">
        <f t="shared" si="25"/>
        <v/>
      </c>
      <c r="F379" s="49" t="str">
        <f t="shared" si="26"/>
        <v/>
      </c>
      <c r="G379" s="49" t="str">
        <f t="shared" si="27"/>
        <v/>
      </c>
      <c r="H379" s="50" t="str" cm="1">
        <f t="array" ref="H379">IF(ROWS($C$12:C379)&lt;=$E$9,INDEX(monetisedvalue,_xlfn.AGGREGATE(15,3,(lookup=$E$8)/(lookup=$E$8)*ROW(lookup)-ROW(Library!$C$8),ROWS($C$12:C379)),MATCH(H$11,lookupnames,0)),"")</f>
        <v/>
      </c>
      <c r="I379" s="50" t="str" cm="1">
        <f t="array" ref="I379">IF(ROWS($C$12:D379)&lt;=$E$9,INDEX(monetisedvalue,_xlfn.AGGREGATE(15,3,(lookup=$E$8)/(lookup=$E$8)*ROW(lookup)-ROW(Library!$C$8),ROWS($C$12:D379)),MATCH(I$11,lookupnames,0)),"")</f>
        <v/>
      </c>
      <c r="J379" s="69" t="str" cm="1">
        <f t="array" ref="J379">IF(ROWS($C$12:E379)&lt;=$E$9,INDEX(monetisedvalue,_xlfn.AGGREGATE(15,3,(lookup=$E$8)/(lookup=$E$8)*ROW(lookup)-ROW(Library!$C$8),ROWS($C$12:E379)),MATCH(J$11,lookupnames,0)),"")</f>
        <v/>
      </c>
      <c r="K379" s="67" t="str" cm="1">
        <f t="array" ref="K379">IF(ROWS($C$12:F379)&lt;=$E$9,INDEX(monetisedvalue,_xlfn.AGGREGATE(15,3,(lookup=$E$8)/(lookup=$E$8)*ROW(lookup)-ROW(Library!$C$8),ROWS($C$12:F379)),MATCH(K$11,lookupnames,0)),"")</f>
        <v/>
      </c>
      <c r="L379" s="67" t="str" cm="1">
        <f t="array" ref="L379">IF(ROWS($C$12:G379)&lt;=$E$9,INDEX(monetisedvalue,_xlfn.AGGREGATE(15,3,(lookup=$E$8)/(lookup=$E$8)*ROW(lookup)-ROW(Library!$C$8),ROWS($C$12:G379)),MATCH(L$11,lookupnames,0)),"")</f>
        <v/>
      </c>
    </row>
    <row r="380" spans="4:12">
      <c r="D380" s="224" t="str">
        <f t="shared" si="24"/>
        <v/>
      </c>
      <c r="E380" s="231" t="str">
        <f t="shared" si="25"/>
        <v/>
      </c>
      <c r="F380" s="49" t="str">
        <f t="shared" si="26"/>
        <v/>
      </c>
      <c r="G380" s="49" t="str">
        <f t="shared" si="27"/>
        <v/>
      </c>
      <c r="H380" s="50" t="str" cm="1">
        <f t="array" ref="H380">IF(ROWS($C$12:C380)&lt;=$E$9,INDEX(monetisedvalue,_xlfn.AGGREGATE(15,3,(lookup=$E$8)/(lookup=$E$8)*ROW(lookup)-ROW(Library!$C$8),ROWS($C$12:C380)),MATCH(H$11,lookupnames,0)),"")</f>
        <v/>
      </c>
      <c r="I380" s="50" t="str" cm="1">
        <f t="array" ref="I380">IF(ROWS($C$12:D380)&lt;=$E$9,INDEX(monetisedvalue,_xlfn.AGGREGATE(15,3,(lookup=$E$8)/(lookup=$E$8)*ROW(lookup)-ROW(Library!$C$8),ROWS($C$12:D380)),MATCH(I$11,lookupnames,0)),"")</f>
        <v/>
      </c>
      <c r="J380" s="69" t="str" cm="1">
        <f t="array" ref="J380">IF(ROWS($C$12:E380)&lt;=$E$9,INDEX(monetisedvalue,_xlfn.AGGREGATE(15,3,(lookup=$E$8)/(lookup=$E$8)*ROW(lookup)-ROW(Library!$C$8),ROWS($C$12:E380)),MATCH(J$11,lookupnames,0)),"")</f>
        <v/>
      </c>
      <c r="K380" s="67" t="str" cm="1">
        <f t="array" ref="K380">IF(ROWS($C$12:F380)&lt;=$E$9,INDEX(monetisedvalue,_xlfn.AGGREGATE(15,3,(lookup=$E$8)/(lookup=$E$8)*ROW(lookup)-ROW(Library!$C$8),ROWS($C$12:F380)),MATCH(K$11,lookupnames,0)),"")</f>
        <v/>
      </c>
      <c r="L380" s="67" t="str" cm="1">
        <f t="array" ref="L380">IF(ROWS($C$12:G380)&lt;=$E$9,INDEX(monetisedvalue,_xlfn.AGGREGATE(15,3,(lookup=$E$8)/(lookup=$E$8)*ROW(lookup)-ROW(Library!$C$8),ROWS($C$12:G380)),MATCH(L$11,lookupnames,0)),"")</f>
        <v/>
      </c>
    </row>
    <row r="381" spans="4:12">
      <c r="D381" s="224" t="str">
        <f t="shared" si="24"/>
        <v/>
      </c>
      <c r="E381" s="231" t="str">
        <f t="shared" si="25"/>
        <v/>
      </c>
      <c r="F381" s="49" t="str">
        <f t="shared" si="26"/>
        <v/>
      </c>
      <c r="G381" s="49" t="str">
        <f t="shared" si="27"/>
        <v/>
      </c>
      <c r="H381" s="50" t="str" cm="1">
        <f t="array" ref="H381">IF(ROWS($C$12:C381)&lt;=$E$9,INDEX(monetisedvalue,_xlfn.AGGREGATE(15,3,(lookup=$E$8)/(lookup=$E$8)*ROW(lookup)-ROW(Library!$C$8),ROWS($C$12:C381)),MATCH(H$11,lookupnames,0)),"")</f>
        <v/>
      </c>
      <c r="I381" s="50" t="str" cm="1">
        <f t="array" ref="I381">IF(ROWS($C$12:D381)&lt;=$E$9,INDEX(monetisedvalue,_xlfn.AGGREGATE(15,3,(lookup=$E$8)/(lookup=$E$8)*ROW(lookup)-ROW(Library!$C$8),ROWS($C$12:D381)),MATCH(I$11,lookupnames,0)),"")</f>
        <v/>
      </c>
      <c r="J381" s="69" t="str" cm="1">
        <f t="array" ref="J381">IF(ROWS($C$12:E381)&lt;=$E$9,INDEX(monetisedvalue,_xlfn.AGGREGATE(15,3,(lookup=$E$8)/(lookup=$E$8)*ROW(lookup)-ROW(Library!$C$8),ROWS($C$12:E381)),MATCH(J$11,lookupnames,0)),"")</f>
        <v/>
      </c>
      <c r="K381" s="67" t="str" cm="1">
        <f t="array" ref="K381">IF(ROWS($C$12:F381)&lt;=$E$9,INDEX(monetisedvalue,_xlfn.AGGREGATE(15,3,(lookup=$E$8)/(lookup=$E$8)*ROW(lookup)-ROW(Library!$C$8),ROWS($C$12:F381)),MATCH(K$11,lookupnames,0)),"")</f>
        <v/>
      </c>
      <c r="L381" s="67" t="str" cm="1">
        <f t="array" ref="L381">IF(ROWS($C$12:G381)&lt;=$E$9,INDEX(monetisedvalue,_xlfn.AGGREGATE(15,3,(lookup=$E$8)/(lookup=$E$8)*ROW(lookup)-ROW(Library!$C$8),ROWS($C$12:G381)),MATCH(L$11,lookupnames,0)),"")</f>
        <v/>
      </c>
    </row>
    <row r="382" spans="4:12">
      <c r="D382" s="224" t="str">
        <f t="shared" si="24"/>
        <v/>
      </c>
      <c r="E382" s="231" t="str">
        <f t="shared" si="25"/>
        <v/>
      </c>
      <c r="F382" s="49" t="str">
        <f t="shared" si="26"/>
        <v/>
      </c>
      <c r="G382" s="49" t="str">
        <f t="shared" si="27"/>
        <v/>
      </c>
      <c r="H382" s="50" t="str" cm="1">
        <f t="array" ref="H382">IF(ROWS($C$12:C382)&lt;=$E$9,INDEX(monetisedvalue,_xlfn.AGGREGATE(15,3,(lookup=$E$8)/(lookup=$E$8)*ROW(lookup)-ROW(Library!$C$8),ROWS($C$12:C382)),MATCH(H$11,lookupnames,0)),"")</f>
        <v/>
      </c>
      <c r="I382" s="50" t="str" cm="1">
        <f t="array" ref="I382">IF(ROWS($C$12:D382)&lt;=$E$9,INDEX(monetisedvalue,_xlfn.AGGREGATE(15,3,(lookup=$E$8)/(lookup=$E$8)*ROW(lookup)-ROW(Library!$C$8),ROWS($C$12:D382)),MATCH(I$11,lookupnames,0)),"")</f>
        <v/>
      </c>
      <c r="J382" s="69" t="str" cm="1">
        <f t="array" ref="J382">IF(ROWS($C$12:E382)&lt;=$E$9,INDEX(monetisedvalue,_xlfn.AGGREGATE(15,3,(lookup=$E$8)/(lookup=$E$8)*ROW(lookup)-ROW(Library!$C$8),ROWS($C$12:E382)),MATCH(J$11,lookupnames,0)),"")</f>
        <v/>
      </c>
      <c r="K382" s="67" t="str" cm="1">
        <f t="array" ref="K382">IF(ROWS($C$12:F382)&lt;=$E$9,INDEX(monetisedvalue,_xlfn.AGGREGATE(15,3,(lookup=$E$8)/(lookup=$E$8)*ROW(lookup)-ROW(Library!$C$8),ROWS($C$12:F382)),MATCH(K$11,lookupnames,0)),"")</f>
        <v/>
      </c>
      <c r="L382" s="67" t="str" cm="1">
        <f t="array" ref="L382">IF(ROWS($C$12:G382)&lt;=$E$9,INDEX(monetisedvalue,_xlfn.AGGREGATE(15,3,(lookup=$E$8)/(lookup=$E$8)*ROW(lookup)-ROW(Library!$C$8),ROWS($C$12:G382)),MATCH(L$11,lookupnames,0)),"")</f>
        <v/>
      </c>
    </row>
    <row r="383" spans="4:12">
      <c r="D383" s="224" t="str">
        <f t="shared" si="24"/>
        <v/>
      </c>
      <c r="E383" s="231" t="str">
        <f t="shared" si="25"/>
        <v/>
      </c>
      <c r="F383" s="49" t="str">
        <f t="shared" si="26"/>
        <v/>
      </c>
      <c r="G383" s="49" t="str">
        <f t="shared" si="27"/>
        <v/>
      </c>
      <c r="H383" s="50" t="str" cm="1">
        <f t="array" ref="H383">IF(ROWS($C$12:C383)&lt;=$E$9,INDEX(monetisedvalue,_xlfn.AGGREGATE(15,3,(lookup=$E$8)/(lookup=$E$8)*ROW(lookup)-ROW(Library!$C$8),ROWS($C$12:C383)),MATCH(H$11,lookupnames,0)),"")</f>
        <v/>
      </c>
      <c r="I383" s="50" t="str" cm="1">
        <f t="array" ref="I383">IF(ROWS($C$12:D383)&lt;=$E$9,INDEX(monetisedvalue,_xlfn.AGGREGATE(15,3,(lookup=$E$8)/(lookup=$E$8)*ROW(lookup)-ROW(Library!$C$8),ROWS($C$12:D383)),MATCH(I$11,lookupnames,0)),"")</f>
        <v/>
      </c>
      <c r="J383" s="69" t="str" cm="1">
        <f t="array" ref="J383">IF(ROWS($C$12:E383)&lt;=$E$9,INDEX(monetisedvalue,_xlfn.AGGREGATE(15,3,(lookup=$E$8)/(lookup=$E$8)*ROW(lookup)-ROW(Library!$C$8),ROWS($C$12:E383)),MATCH(J$11,lookupnames,0)),"")</f>
        <v/>
      </c>
      <c r="K383" s="67" t="str" cm="1">
        <f t="array" ref="K383">IF(ROWS($C$12:F383)&lt;=$E$9,INDEX(monetisedvalue,_xlfn.AGGREGATE(15,3,(lookup=$E$8)/(lookup=$E$8)*ROW(lookup)-ROW(Library!$C$8),ROWS($C$12:F383)),MATCH(K$11,lookupnames,0)),"")</f>
        <v/>
      </c>
      <c r="L383" s="67" t="str" cm="1">
        <f t="array" ref="L383">IF(ROWS($C$12:G383)&lt;=$E$9,INDEX(monetisedvalue,_xlfn.AGGREGATE(15,3,(lookup=$E$8)/(lookup=$E$8)*ROW(lookup)-ROW(Library!$C$8),ROWS($C$12:G383)),MATCH(L$11,lookupnames,0)),"")</f>
        <v/>
      </c>
    </row>
    <row r="384" spans="4:12">
      <c r="D384" s="224" t="str">
        <f t="shared" si="24"/>
        <v/>
      </c>
      <c r="E384" s="231" t="str">
        <f t="shared" si="25"/>
        <v/>
      </c>
      <c r="F384" s="49" t="str">
        <f t="shared" si="26"/>
        <v/>
      </c>
      <c r="G384" s="49" t="str">
        <f t="shared" si="27"/>
        <v/>
      </c>
      <c r="H384" s="50" t="str" cm="1">
        <f t="array" ref="H384">IF(ROWS($C$12:C384)&lt;=$E$9,INDEX(monetisedvalue,_xlfn.AGGREGATE(15,3,(lookup=$E$8)/(lookup=$E$8)*ROW(lookup)-ROW(Library!$C$8),ROWS($C$12:C384)),MATCH(H$11,lookupnames,0)),"")</f>
        <v/>
      </c>
      <c r="I384" s="50" t="str" cm="1">
        <f t="array" ref="I384">IF(ROWS($C$12:D384)&lt;=$E$9,INDEX(monetisedvalue,_xlfn.AGGREGATE(15,3,(lookup=$E$8)/(lookup=$E$8)*ROW(lookup)-ROW(Library!$C$8),ROWS($C$12:D384)),MATCH(I$11,lookupnames,0)),"")</f>
        <v/>
      </c>
      <c r="J384" s="69" t="str" cm="1">
        <f t="array" ref="J384">IF(ROWS($C$12:E384)&lt;=$E$9,INDEX(monetisedvalue,_xlfn.AGGREGATE(15,3,(lookup=$E$8)/(lookup=$E$8)*ROW(lookup)-ROW(Library!$C$8),ROWS($C$12:E384)),MATCH(J$11,lookupnames,0)),"")</f>
        <v/>
      </c>
      <c r="K384" s="67" t="str" cm="1">
        <f t="array" ref="K384">IF(ROWS($C$12:F384)&lt;=$E$9,INDEX(monetisedvalue,_xlfn.AGGREGATE(15,3,(lookup=$E$8)/(lookup=$E$8)*ROW(lookup)-ROW(Library!$C$8),ROWS($C$12:F384)),MATCH(K$11,lookupnames,0)),"")</f>
        <v/>
      </c>
      <c r="L384" s="67" t="str" cm="1">
        <f t="array" ref="L384">IF(ROWS($C$12:G384)&lt;=$E$9,INDEX(monetisedvalue,_xlfn.AGGREGATE(15,3,(lookup=$E$8)/(lookup=$E$8)*ROW(lookup)-ROW(Library!$C$8),ROWS($C$12:G384)),MATCH(L$11,lookupnames,0)),"")</f>
        <v/>
      </c>
    </row>
    <row r="385" spans="4:12">
      <c r="D385" s="224" t="str">
        <f t="shared" si="24"/>
        <v/>
      </c>
      <c r="E385" s="231" t="str">
        <f t="shared" si="25"/>
        <v/>
      </c>
      <c r="F385" s="49" t="str">
        <f t="shared" si="26"/>
        <v/>
      </c>
      <c r="G385" s="49" t="str">
        <f t="shared" si="27"/>
        <v/>
      </c>
      <c r="H385" s="50" t="str" cm="1">
        <f t="array" ref="H385">IF(ROWS($C$12:C385)&lt;=$E$9,INDEX(monetisedvalue,_xlfn.AGGREGATE(15,3,(lookup=$E$8)/(lookup=$E$8)*ROW(lookup)-ROW(Library!$C$8),ROWS($C$12:C385)),MATCH(H$11,lookupnames,0)),"")</f>
        <v/>
      </c>
      <c r="I385" s="50" t="str" cm="1">
        <f t="array" ref="I385">IF(ROWS($C$12:D385)&lt;=$E$9,INDEX(monetisedvalue,_xlfn.AGGREGATE(15,3,(lookup=$E$8)/(lookup=$E$8)*ROW(lookup)-ROW(Library!$C$8),ROWS($C$12:D385)),MATCH(I$11,lookupnames,0)),"")</f>
        <v/>
      </c>
      <c r="J385" s="69" t="str" cm="1">
        <f t="array" ref="J385">IF(ROWS($C$12:E385)&lt;=$E$9,INDEX(monetisedvalue,_xlfn.AGGREGATE(15,3,(lookup=$E$8)/(lookup=$E$8)*ROW(lookup)-ROW(Library!$C$8),ROWS($C$12:E385)),MATCH(J$11,lookupnames,0)),"")</f>
        <v/>
      </c>
      <c r="K385" s="67" t="str" cm="1">
        <f t="array" ref="K385">IF(ROWS($C$12:F385)&lt;=$E$9,INDEX(monetisedvalue,_xlfn.AGGREGATE(15,3,(lookup=$E$8)/(lookup=$E$8)*ROW(lookup)-ROW(Library!$C$8),ROWS($C$12:F385)),MATCH(K$11,lookupnames,0)),"")</f>
        <v/>
      </c>
      <c r="L385" s="67" t="str" cm="1">
        <f t="array" ref="L385">IF(ROWS($C$12:G385)&lt;=$E$9,INDEX(monetisedvalue,_xlfn.AGGREGATE(15,3,(lookup=$E$8)/(lookup=$E$8)*ROW(lookup)-ROW(Library!$C$8),ROWS($C$12:G385)),MATCH(L$11,lookupnames,0)),"")</f>
        <v/>
      </c>
    </row>
    <row r="386" spans="4:12">
      <c r="D386" s="224" t="str">
        <f t="shared" si="24"/>
        <v/>
      </c>
      <c r="E386" s="231" t="str">
        <f t="shared" si="25"/>
        <v/>
      </c>
      <c r="F386" s="49" t="str">
        <f t="shared" si="26"/>
        <v/>
      </c>
      <c r="G386" s="49" t="str">
        <f t="shared" si="27"/>
        <v/>
      </c>
      <c r="H386" s="50" t="str" cm="1">
        <f t="array" ref="H386">IF(ROWS($C$12:C386)&lt;=$E$9,INDEX(monetisedvalue,_xlfn.AGGREGATE(15,3,(lookup=$E$8)/(lookup=$E$8)*ROW(lookup)-ROW(Library!$C$8),ROWS($C$12:C386)),MATCH(H$11,lookupnames,0)),"")</f>
        <v/>
      </c>
      <c r="I386" s="50" t="str" cm="1">
        <f t="array" ref="I386">IF(ROWS($C$12:D386)&lt;=$E$9,INDEX(monetisedvalue,_xlfn.AGGREGATE(15,3,(lookup=$E$8)/(lookup=$E$8)*ROW(lookup)-ROW(Library!$C$8),ROWS($C$12:D386)),MATCH(I$11,lookupnames,0)),"")</f>
        <v/>
      </c>
      <c r="J386" s="69" t="str" cm="1">
        <f t="array" ref="J386">IF(ROWS($C$12:E386)&lt;=$E$9,INDEX(monetisedvalue,_xlfn.AGGREGATE(15,3,(lookup=$E$8)/(lookup=$E$8)*ROW(lookup)-ROW(Library!$C$8),ROWS($C$12:E386)),MATCH(J$11,lookupnames,0)),"")</f>
        <v/>
      </c>
      <c r="K386" s="67" t="str" cm="1">
        <f t="array" ref="K386">IF(ROWS($C$12:F386)&lt;=$E$9,INDEX(monetisedvalue,_xlfn.AGGREGATE(15,3,(lookup=$E$8)/(lookup=$E$8)*ROW(lookup)-ROW(Library!$C$8),ROWS($C$12:F386)),MATCH(K$11,lookupnames,0)),"")</f>
        <v/>
      </c>
      <c r="L386" s="67" t="str" cm="1">
        <f t="array" ref="L386">IF(ROWS($C$12:G386)&lt;=$E$9,INDEX(monetisedvalue,_xlfn.AGGREGATE(15,3,(lookup=$E$8)/(lookup=$E$8)*ROW(lookup)-ROW(Library!$C$8),ROWS($C$12:G386)),MATCH(L$11,lookupnames,0)),"")</f>
        <v/>
      </c>
    </row>
    <row r="387" spans="4:12">
      <c r="D387" s="224" t="str">
        <f t="shared" si="24"/>
        <v/>
      </c>
      <c r="E387" s="231" t="str">
        <f t="shared" si="25"/>
        <v/>
      </c>
      <c r="F387" s="49" t="str">
        <f t="shared" si="26"/>
        <v/>
      </c>
      <c r="G387" s="49" t="str">
        <f t="shared" si="27"/>
        <v/>
      </c>
      <c r="H387" s="50" t="str" cm="1">
        <f t="array" ref="H387">IF(ROWS($C$12:C387)&lt;=$E$9,INDEX(monetisedvalue,_xlfn.AGGREGATE(15,3,(lookup=$E$8)/(lookup=$E$8)*ROW(lookup)-ROW(Library!$C$8),ROWS($C$12:C387)),MATCH(H$11,lookupnames,0)),"")</f>
        <v/>
      </c>
      <c r="I387" s="50" t="str" cm="1">
        <f t="array" ref="I387">IF(ROWS($C$12:D387)&lt;=$E$9,INDEX(monetisedvalue,_xlfn.AGGREGATE(15,3,(lookup=$E$8)/(lookup=$E$8)*ROW(lookup)-ROW(Library!$C$8),ROWS($C$12:D387)),MATCH(I$11,lookupnames,0)),"")</f>
        <v/>
      </c>
      <c r="J387" s="69" t="str" cm="1">
        <f t="array" ref="J387">IF(ROWS($C$12:E387)&lt;=$E$9,INDEX(monetisedvalue,_xlfn.AGGREGATE(15,3,(lookup=$E$8)/(lookup=$E$8)*ROW(lookup)-ROW(Library!$C$8),ROWS($C$12:E387)),MATCH(J$11,lookupnames,0)),"")</f>
        <v/>
      </c>
      <c r="K387" s="67" t="str" cm="1">
        <f t="array" ref="K387">IF(ROWS($C$12:F387)&lt;=$E$9,INDEX(monetisedvalue,_xlfn.AGGREGATE(15,3,(lookup=$E$8)/(lookup=$E$8)*ROW(lookup)-ROW(Library!$C$8),ROWS($C$12:F387)),MATCH(K$11,lookupnames,0)),"")</f>
        <v/>
      </c>
      <c r="L387" s="67" t="str" cm="1">
        <f t="array" ref="L387">IF(ROWS($C$12:G387)&lt;=$E$9,INDEX(monetisedvalue,_xlfn.AGGREGATE(15,3,(lookup=$E$8)/(lookup=$E$8)*ROW(lookup)-ROW(Library!$C$8),ROWS($C$12:G387)),MATCH(L$11,lookupnames,0)),"")</f>
        <v/>
      </c>
    </row>
    <row r="388" spans="4:12">
      <c r="D388" s="224" t="str">
        <f t="shared" si="24"/>
        <v/>
      </c>
      <c r="E388" s="231" t="str">
        <f t="shared" si="25"/>
        <v/>
      </c>
      <c r="F388" s="49" t="str">
        <f t="shared" si="26"/>
        <v/>
      </c>
      <c r="G388" s="49" t="str">
        <f t="shared" si="27"/>
        <v/>
      </c>
      <c r="H388" s="50" t="str" cm="1">
        <f t="array" ref="H388">IF(ROWS($C$12:C388)&lt;=$E$9,INDEX(monetisedvalue,_xlfn.AGGREGATE(15,3,(lookup=$E$8)/(lookup=$E$8)*ROW(lookup)-ROW(Library!$C$8),ROWS($C$12:C388)),MATCH(H$11,lookupnames,0)),"")</f>
        <v/>
      </c>
      <c r="I388" s="50" t="str" cm="1">
        <f t="array" ref="I388">IF(ROWS($C$12:D388)&lt;=$E$9,INDEX(monetisedvalue,_xlfn.AGGREGATE(15,3,(lookup=$E$8)/(lookup=$E$8)*ROW(lookup)-ROW(Library!$C$8),ROWS($C$12:D388)),MATCH(I$11,lookupnames,0)),"")</f>
        <v/>
      </c>
      <c r="J388" s="69" t="str" cm="1">
        <f t="array" ref="J388">IF(ROWS($C$12:E388)&lt;=$E$9,INDEX(monetisedvalue,_xlfn.AGGREGATE(15,3,(lookup=$E$8)/(lookup=$E$8)*ROW(lookup)-ROW(Library!$C$8),ROWS($C$12:E388)),MATCH(J$11,lookupnames,0)),"")</f>
        <v/>
      </c>
      <c r="K388" s="67" t="str" cm="1">
        <f t="array" ref="K388">IF(ROWS($C$12:F388)&lt;=$E$9,INDEX(monetisedvalue,_xlfn.AGGREGATE(15,3,(lookup=$E$8)/(lookup=$E$8)*ROW(lookup)-ROW(Library!$C$8),ROWS($C$12:F388)),MATCH(K$11,lookupnames,0)),"")</f>
        <v/>
      </c>
      <c r="L388" s="67" t="str" cm="1">
        <f t="array" ref="L388">IF(ROWS($C$12:G388)&lt;=$E$9,INDEX(monetisedvalue,_xlfn.AGGREGATE(15,3,(lookup=$E$8)/(lookup=$E$8)*ROW(lookup)-ROW(Library!$C$8),ROWS($C$12:G388)),MATCH(L$11,lookupnames,0)),"")</f>
        <v/>
      </c>
    </row>
    <row r="389" spans="4:12">
      <c r="D389" s="224" t="str">
        <f t="shared" si="24"/>
        <v/>
      </c>
      <c r="E389" s="231" t="str">
        <f t="shared" si="25"/>
        <v/>
      </c>
      <c r="F389" s="49" t="str">
        <f t="shared" si="26"/>
        <v/>
      </c>
      <c r="G389" s="49" t="str">
        <f t="shared" si="27"/>
        <v/>
      </c>
      <c r="H389" s="50" t="str" cm="1">
        <f t="array" ref="H389">IF(ROWS($C$12:C389)&lt;=$E$9,INDEX(monetisedvalue,_xlfn.AGGREGATE(15,3,(lookup=$E$8)/(lookup=$E$8)*ROW(lookup)-ROW(Library!$C$8),ROWS($C$12:C389)),MATCH(H$11,lookupnames,0)),"")</f>
        <v/>
      </c>
      <c r="I389" s="50" t="str" cm="1">
        <f t="array" ref="I389">IF(ROWS($C$12:D389)&lt;=$E$9,INDEX(monetisedvalue,_xlfn.AGGREGATE(15,3,(lookup=$E$8)/(lookup=$E$8)*ROW(lookup)-ROW(Library!$C$8),ROWS($C$12:D389)),MATCH(I$11,lookupnames,0)),"")</f>
        <v/>
      </c>
      <c r="J389" s="69" t="str" cm="1">
        <f t="array" ref="J389">IF(ROWS($C$12:E389)&lt;=$E$9,INDEX(monetisedvalue,_xlfn.AGGREGATE(15,3,(lookup=$E$8)/(lookup=$E$8)*ROW(lookup)-ROW(Library!$C$8),ROWS($C$12:E389)),MATCH(J$11,lookupnames,0)),"")</f>
        <v/>
      </c>
      <c r="K389" s="67" t="str" cm="1">
        <f t="array" ref="K389">IF(ROWS($C$12:F389)&lt;=$E$9,INDEX(monetisedvalue,_xlfn.AGGREGATE(15,3,(lookup=$E$8)/(lookup=$E$8)*ROW(lookup)-ROW(Library!$C$8),ROWS($C$12:F389)),MATCH(K$11,lookupnames,0)),"")</f>
        <v/>
      </c>
      <c r="L389" s="67" t="str" cm="1">
        <f t="array" ref="L389">IF(ROWS($C$12:G389)&lt;=$E$9,INDEX(monetisedvalue,_xlfn.AGGREGATE(15,3,(lookup=$E$8)/(lookup=$E$8)*ROW(lookup)-ROW(Library!$C$8),ROWS($C$12:G389)),MATCH(L$11,lookupnames,0)),"")</f>
        <v/>
      </c>
    </row>
    <row r="390" spans="4:12">
      <c r="D390" s="224" t="str">
        <f t="shared" si="24"/>
        <v/>
      </c>
      <c r="E390" s="231" t="str">
        <f t="shared" si="25"/>
        <v/>
      </c>
      <c r="F390" s="49" t="str">
        <f t="shared" si="26"/>
        <v/>
      </c>
      <c r="G390" s="49" t="str">
        <f t="shared" si="27"/>
        <v/>
      </c>
      <c r="H390" s="50" t="str" cm="1">
        <f t="array" ref="H390">IF(ROWS($C$12:C390)&lt;=$E$9,INDEX(monetisedvalue,_xlfn.AGGREGATE(15,3,(lookup=$E$8)/(lookup=$E$8)*ROW(lookup)-ROW(Library!$C$8),ROWS($C$12:C390)),MATCH(H$11,lookupnames,0)),"")</f>
        <v/>
      </c>
      <c r="I390" s="50" t="str" cm="1">
        <f t="array" ref="I390">IF(ROWS($C$12:D390)&lt;=$E$9,INDEX(monetisedvalue,_xlfn.AGGREGATE(15,3,(lookup=$E$8)/(lookup=$E$8)*ROW(lookup)-ROW(Library!$C$8),ROWS($C$12:D390)),MATCH(I$11,lookupnames,0)),"")</f>
        <v/>
      </c>
      <c r="J390" s="69" t="str" cm="1">
        <f t="array" ref="J390">IF(ROWS($C$12:E390)&lt;=$E$9,INDEX(monetisedvalue,_xlfn.AGGREGATE(15,3,(lookup=$E$8)/(lookup=$E$8)*ROW(lookup)-ROW(Library!$C$8),ROWS($C$12:E390)),MATCH(J$11,lookupnames,0)),"")</f>
        <v/>
      </c>
      <c r="K390" s="67" t="str" cm="1">
        <f t="array" ref="K390">IF(ROWS($C$12:F390)&lt;=$E$9,INDEX(monetisedvalue,_xlfn.AGGREGATE(15,3,(lookup=$E$8)/(lookup=$E$8)*ROW(lookup)-ROW(Library!$C$8),ROWS($C$12:F390)),MATCH(K$11,lookupnames,0)),"")</f>
        <v/>
      </c>
      <c r="L390" s="67" t="str" cm="1">
        <f t="array" ref="L390">IF(ROWS($C$12:G390)&lt;=$E$9,INDEX(monetisedvalue,_xlfn.AGGREGATE(15,3,(lookup=$E$8)/(lookup=$E$8)*ROW(lookup)-ROW(Library!$C$8),ROWS($C$12:G390)),MATCH(L$11,lookupnames,0)),"")</f>
        <v/>
      </c>
    </row>
    <row r="391" spans="4:12">
      <c r="D391" s="224" t="str">
        <f t="shared" si="24"/>
        <v/>
      </c>
      <c r="E391" s="231" t="str">
        <f t="shared" si="25"/>
        <v/>
      </c>
      <c r="F391" s="49" t="str">
        <f t="shared" si="26"/>
        <v/>
      </c>
      <c r="G391" s="49" t="str">
        <f t="shared" si="27"/>
        <v/>
      </c>
      <c r="H391" s="50" t="str" cm="1">
        <f t="array" ref="H391">IF(ROWS($C$12:C391)&lt;=$E$9,INDEX(monetisedvalue,_xlfn.AGGREGATE(15,3,(lookup=$E$8)/(lookup=$E$8)*ROW(lookup)-ROW(Library!$C$8),ROWS($C$12:C391)),MATCH(H$11,lookupnames,0)),"")</f>
        <v/>
      </c>
      <c r="I391" s="50" t="str" cm="1">
        <f t="array" ref="I391">IF(ROWS($C$12:D391)&lt;=$E$9,INDEX(monetisedvalue,_xlfn.AGGREGATE(15,3,(lookup=$E$8)/(lookup=$E$8)*ROW(lookup)-ROW(Library!$C$8),ROWS($C$12:D391)),MATCH(I$11,lookupnames,0)),"")</f>
        <v/>
      </c>
      <c r="J391" s="69" t="str" cm="1">
        <f t="array" ref="J391">IF(ROWS($C$12:E391)&lt;=$E$9,INDEX(monetisedvalue,_xlfn.AGGREGATE(15,3,(lookup=$E$8)/(lookup=$E$8)*ROW(lookup)-ROW(Library!$C$8),ROWS($C$12:E391)),MATCH(J$11,lookupnames,0)),"")</f>
        <v/>
      </c>
      <c r="K391" s="67" t="str" cm="1">
        <f t="array" ref="K391">IF(ROWS($C$12:F391)&lt;=$E$9,INDEX(monetisedvalue,_xlfn.AGGREGATE(15,3,(lookup=$E$8)/(lookup=$E$8)*ROW(lookup)-ROW(Library!$C$8),ROWS($C$12:F391)),MATCH(K$11,lookupnames,0)),"")</f>
        <v/>
      </c>
      <c r="L391" s="67" t="str" cm="1">
        <f t="array" ref="L391">IF(ROWS($C$12:G391)&lt;=$E$9,INDEX(monetisedvalue,_xlfn.AGGREGATE(15,3,(lookup=$E$8)/(lookup=$E$8)*ROW(lookup)-ROW(Library!$C$8),ROWS($C$12:G391)),MATCH(L$11,lookupnames,0)),"")</f>
        <v/>
      </c>
    </row>
    <row r="392" spans="4:12">
      <c r="D392" s="224" t="str">
        <f t="shared" si="24"/>
        <v/>
      </c>
      <c r="E392" s="231" t="str">
        <f t="shared" si="25"/>
        <v/>
      </c>
      <c r="F392" s="49" t="str">
        <f t="shared" si="26"/>
        <v/>
      </c>
      <c r="G392" s="49" t="str">
        <f t="shared" si="27"/>
        <v/>
      </c>
      <c r="H392" s="50" t="str" cm="1">
        <f t="array" ref="H392">IF(ROWS($C$12:C392)&lt;=$E$9,INDEX(monetisedvalue,_xlfn.AGGREGATE(15,3,(lookup=$E$8)/(lookup=$E$8)*ROW(lookup)-ROW(Library!$C$8),ROWS($C$12:C392)),MATCH(H$11,lookupnames,0)),"")</f>
        <v/>
      </c>
      <c r="I392" s="50" t="str" cm="1">
        <f t="array" ref="I392">IF(ROWS($C$12:D392)&lt;=$E$9,INDEX(monetisedvalue,_xlfn.AGGREGATE(15,3,(lookup=$E$8)/(lookup=$E$8)*ROW(lookup)-ROW(Library!$C$8),ROWS($C$12:D392)),MATCH(I$11,lookupnames,0)),"")</f>
        <v/>
      </c>
      <c r="J392" s="69" t="str" cm="1">
        <f t="array" ref="J392">IF(ROWS($C$12:E392)&lt;=$E$9,INDEX(monetisedvalue,_xlfn.AGGREGATE(15,3,(lookup=$E$8)/(lookup=$E$8)*ROW(lookup)-ROW(Library!$C$8),ROWS($C$12:E392)),MATCH(J$11,lookupnames,0)),"")</f>
        <v/>
      </c>
      <c r="K392" s="67" t="str" cm="1">
        <f t="array" ref="K392">IF(ROWS($C$12:F392)&lt;=$E$9,INDEX(monetisedvalue,_xlfn.AGGREGATE(15,3,(lookup=$E$8)/(lookup=$E$8)*ROW(lookup)-ROW(Library!$C$8),ROWS($C$12:F392)),MATCH(K$11,lookupnames,0)),"")</f>
        <v/>
      </c>
      <c r="L392" s="67" t="str" cm="1">
        <f t="array" ref="L392">IF(ROWS($C$12:G392)&lt;=$E$9,INDEX(monetisedvalue,_xlfn.AGGREGATE(15,3,(lookup=$E$8)/(lookup=$E$8)*ROW(lookup)-ROW(Library!$C$8),ROWS($C$12:G392)),MATCH(L$11,lookupnames,0)),"")</f>
        <v/>
      </c>
    </row>
    <row r="393" spans="4:12">
      <c r="D393" s="224" t="str">
        <f t="shared" si="24"/>
        <v/>
      </c>
      <c r="E393" s="231" t="str">
        <f t="shared" si="25"/>
        <v/>
      </c>
      <c r="F393" s="49" t="str">
        <f t="shared" si="26"/>
        <v/>
      </c>
      <c r="G393" s="49" t="str">
        <f t="shared" si="27"/>
        <v/>
      </c>
      <c r="H393" s="50" t="str" cm="1">
        <f t="array" ref="H393">IF(ROWS($C$12:C393)&lt;=$E$9,INDEX(monetisedvalue,_xlfn.AGGREGATE(15,3,(lookup=$E$8)/(lookup=$E$8)*ROW(lookup)-ROW(Library!$C$8),ROWS($C$12:C393)),MATCH(H$11,lookupnames,0)),"")</f>
        <v/>
      </c>
      <c r="I393" s="50" t="str" cm="1">
        <f t="array" ref="I393">IF(ROWS($C$12:D393)&lt;=$E$9,INDEX(monetisedvalue,_xlfn.AGGREGATE(15,3,(lookup=$E$8)/(lookup=$E$8)*ROW(lookup)-ROW(Library!$C$8),ROWS($C$12:D393)),MATCH(I$11,lookupnames,0)),"")</f>
        <v/>
      </c>
      <c r="J393" s="69" t="str" cm="1">
        <f t="array" ref="J393">IF(ROWS($C$12:E393)&lt;=$E$9,INDEX(monetisedvalue,_xlfn.AGGREGATE(15,3,(lookup=$E$8)/(lookup=$E$8)*ROW(lookup)-ROW(Library!$C$8),ROWS($C$12:E393)),MATCH(J$11,lookupnames,0)),"")</f>
        <v/>
      </c>
      <c r="K393" s="67" t="str" cm="1">
        <f t="array" ref="K393">IF(ROWS($C$12:F393)&lt;=$E$9,INDEX(monetisedvalue,_xlfn.AGGREGATE(15,3,(lookup=$E$8)/(lookup=$E$8)*ROW(lookup)-ROW(Library!$C$8),ROWS($C$12:F393)),MATCH(K$11,lookupnames,0)),"")</f>
        <v/>
      </c>
      <c r="L393" s="67" t="str" cm="1">
        <f t="array" ref="L393">IF(ROWS($C$12:G393)&lt;=$E$9,INDEX(monetisedvalue,_xlfn.AGGREGATE(15,3,(lookup=$E$8)/(lookup=$E$8)*ROW(lookup)-ROW(Library!$C$8),ROWS($C$12:G393)),MATCH(L$11,lookupnames,0)),"")</f>
        <v/>
      </c>
    </row>
    <row r="394" spans="4:12">
      <c r="D394" s="224" t="str">
        <f t="shared" si="24"/>
        <v/>
      </c>
      <c r="E394" s="231" t="str">
        <f t="shared" si="25"/>
        <v/>
      </c>
      <c r="F394" s="49" t="str">
        <f t="shared" si="26"/>
        <v/>
      </c>
      <c r="G394" s="49" t="str">
        <f t="shared" si="27"/>
        <v/>
      </c>
      <c r="H394" s="50" t="str" cm="1">
        <f t="array" ref="H394">IF(ROWS($C$12:C394)&lt;=$E$9,INDEX(monetisedvalue,_xlfn.AGGREGATE(15,3,(lookup=$E$8)/(lookup=$E$8)*ROW(lookup)-ROW(Library!$C$8),ROWS($C$12:C394)),MATCH(H$11,lookupnames,0)),"")</f>
        <v/>
      </c>
      <c r="I394" s="50" t="str" cm="1">
        <f t="array" ref="I394">IF(ROWS($C$12:D394)&lt;=$E$9,INDEX(monetisedvalue,_xlfn.AGGREGATE(15,3,(lookup=$E$8)/(lookup=$E$8)*ROW(lookup)-ROW(Library!$C$8),ROWS($C$12:D394)),MATCH(I$11,lookupnames,0)),"")</f>
        <v/>
      </c>
      <c r="J394" s="69" t="str" cm="1">
        <f t="array" ref="J394">IF(ROWS($C$12:E394)&lt;=$E$9,INDEX(monetisedvalue,_xlfn.AGGREGATE(15,3,(lookup=$E$8)/(lookup=$E$8)*ROW(lookup)-ROW(Library!$C$8),ROWS($C$12:E394)),MATCH(J$11,lookupnames,0)),"")</f>
        <v/>
      </c>
      <c r="K394" s="67" t="str" cm="1">
        <f t="array" ref="K394">IF(ROWS($C$12:F394)&lt;=$E$9,INDEX(monetisedvalue,_xlfn.AGGREGATE(15,3,(lookup=$E$8)/(lookup=$E$8)*ROW(lookup)-ROW(Library!$C$8),ROWS($C$12:F394)),MATCH(K$11,lookupnames,0)),"")</f>
        <v/>
      </c>
      <c r="L394" s="67" t="str" cm="1">
        <f t="array" ref="L394">IF(ROWS($C$12:G394)&lt;=$E$9,INDEX(monetisedvalue,_xlfn.AGGREGATE(15,3,(lookup=$E$8)/(lookup=$E$8)*ROW(lookup)-ROW(Library!$C$8),ROWS($C$12:G394)),MATCH(L$11,lookupnames,0)),"")</f>
        <v/>
      </c>
    </row>
    <row r="395" spans="4:12">
      <c r="D395" s="224" t="str">
        <f t="shared" si="24"/>
        <v/>
      </c>
      <c r="E395" s="231" t="str">
        <f t="shared" si="25"/>
        <v/>
      </c>
      <c r="F395" s="49" t="str">
        <f t="shared" si="26"/>
        <v/>
      </c>
      <c r="G395" s="49" t="str">
        <f t="shared" si="27"/>
        <v/>
      </c>
      <c r="H395" s="50" t="str" cm="1">
        <f t="array" ref="H395">IF(ROWS($C$12:C395)&lt;=$E$9,INDEX(monetisedvalue,_xlfn.AGGREGATE(15,3,(lookup=$E$8)/(lookup=$E$8)*ROW(lookup)-ROW(Library!$C$8),ROWS($C$12:C395)),MATCH(H$11,lookupnames,0)),"")</f>
        <v/>
      </c>
      <c r="I395" s="50" t="str" cm="1">
        <f t="array" ref="I395">IF(ROWS($C$12:D395)&lt;=$E$9,INDEX(monetisedvalue,_xlfn.AGGREGATE(15,3,(lookup=$E$8)/(lookup=$E$8)*ROW(lookup)-ROW(Library!$C$8),ROWS($C$12:D395)),MATCH(I$11,lookupnames,0)),"")</f>
        <v/>
      </c>
      <c r="J395" s="69" t="str" cm="1">
        <f t="array" ref="J395">IF(ROWS($C$12:E395)&lt;=$E$9,INDEX(monetisedvalue,_xlfn.AGGREGATE(15,3,(lookup=$E$8)/(lookup=$E$8)*ROW(lookup)-ROW(Library!$C$8),ROWS($C$12:E395)),MATCH(J$11,lookupnames,0)),"")</f>
        <v/>
      </c>
      <c r="K395" s="67" t="str" cm="1">
        <f t="array" ref="K395">IF(ROWS($C$12:F395)&lt;=$E$9,INDEX(monetisedvalue,_xlfn.AGGREGATE(15,3,(lookup=$E$8)/(lookup=$E$8)*ROW(lookup)-ROW(Library!$C$8),ROWS($C$12:F395)),MATCH(K$11,lookupnames,0)),"")</f>
        <v/>
      </c>
      <c r="L395" s="67" t="str" cm="1">
        <f t="array" ref="L395">IF(ROWS($C$12:G395)&lt;=$E$9,INDEX(monetisedvalue,_xlfn.AGGREGATE(15,3,(lookup=$E$8)/(lookup=$E$8)*ROW(lookup)-ROW(Library!$C$8),ROWS($C$12:G395)),MATCH(L$11,lookupnames,0)),"")</f>
        <v/>
      </c>
    </row>
    <row r="396" spans="4:12">
      <c r="D396" s="224" t="str">
        <f t="shared" si="24"/>
        <v/>
      </c>
      <c r="E396" s="231" t="str">
        <f t="shared" si="25"/>
        <v/>
      </c>
      <c r="F396" s="49" t="str">
        <f t="shared" si="26"/>
        <v/>
      </c>
      <c r="G396" s="49" t="str">
        <f t="shared" si="27"/>
        <v/>
      </c>
      <c r="H396" s="50" t="str" cm="1">
        <f t="array" ref="H396">IF(ROWS($C$12:C396)&lt;=$E$9,INDEX(monetisedvalue,_xlfn.AGGREGATE(15,3,(lookup=$E$8)/(lookup=$E$8)*ROW(lookup)-ROW(Library!$C$8),ROWS($C$12:C396)),MATCH(H$11,lookupnames,0)),"")</f>
        <v/>
      </c>
      <c r="I396" s="50" t="str" cm="1">
        <f t="array" ref="I396">IF(ROWS($C$12:D396)&lt;=$E$9,INDEX(monetisedvalue,_xlfn.AGGREGATE(15,3,(lookup=$E$8)/(lookup=$E$8)*ROW(lookup)-ROW(Library!$C$8),ROWS($C$12:D396)),MATCH(I$11,lookupnames,0)),"")</f>
        <v/>
      </c>
      <c r="J396" s="69" t="str" cm="1">
        <f t="array" ref="J396">IF(ROWS($C$12:E396)&lt;=$E$9,INDEX(monetisedvalue,_xlfn.AGGREGATE(15,3,(lookup=$E$8)/(lookup=$E$8)*ROW(lookup)-ROW(Library!$C$8),ROWS($C$12:E396)),MATCH(J$11,lookupnames,0)),"")</f>
        <v/>
      </c>
      <c r="K396" s="67" t="str" cm="1">
        <f t="array" ref="K396">IF(ROWS($C$12:F396)&lt;=$E$9,INDEX(monetisedvalue,_xlfn.AGGREGATE(15,3,(lookup=$E$8)/(lookup=$E$8)*ROW(lookup)-ROW(Library!$C$8),ROWS($C$12:F396)),MATCH(K$11,lookupnames,0)),"")</f>
        <v/>
      </c>
      <c r="L396" s="67" t="str" cm="1">
        <f t="array" ref="L396">IF(ROWS($C$12:G396)&lt;=$E$9,INDEX(monetisedvalue,_xlfn.AGGREGATE(15,3,(lookup=$E$8)/(lookup=$E$8)*ROW(lookup)-ROW(Library!$C$8),ROWS($C$12:G396)),MATCH(L$11,lookupnames,0)),"")</f>
        <v/>
      </c>
    </row>
  </sheetData>
  <autoFilter ref="D11:L396" xr:uid="{192F36E9-C52F-48DE-8205-6BE955DC46F9}"/>
  <dataConsolidate/>
  <conditionalFormatting sqref="E9">
    <cfRule type="cellIs" dxfId="7" priority="1" operator="greaterThan">
      <formula>0</formula>
    </cfRule>
    <cfRule type="cellIs" dxfId="6" priority="2" operator="equal">
      <formula>0</formula>
    </cfRule>
  </conditionalFormatting>
  <conditionalFormatting sqref="K1:K11 K397:K1048576">
    <cfRule type="cellIs" dxfId="5" priority="6" operator="equal">
      <formula>"CONFIDENTIAL"</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F36E9-C52F-48DE-8205-6BE955DC46F9}">
  <sheetPr codeName="Sheet4">
    <tabColor rgb="FF00ABE6"/>
  </sheetPr>
  <dimension ref="A1:P376"/>
  <sheetViews>
    <sheetView showGridLines="0" zoomScale="85" zoomScaleNormal="85" workbookViewId="0">
      <selection activeCell="H9" sqref="H9"/>
    </sheetView>
  </sheetViews>
  <sheetFormatPr defaultRowHeight="16.5"/>
  <cols>
    <col min="1" max="1" width="3.3046875" customWidth="1"/>
    <col min="2" max="2" width="5" customWidth="1"/>
    <col min="3" max="3" width="44.69140625" style="229" customWidth="1"/>
    <col min="4" max="4" width="4.69140625" style="36" customWidth="1"/>
    <col min="5" max="5" width="28.61328125" customWidth="1"/>
    <col min="6" max="6" width="57.61328125" customWidth="1"/>
    <col min="7" max="8" width="19.765625" style="36" customWidth="1"/>
    <col min="9" max="9" width="19.921875" style="36" customWidth="1"/>
    <col min="10" max="10" width="21" style="36" customWidth="1"/>
    <col min="11" max="11" width="14.3046875" style="36" customWidth="1"/>
    <col min="12" max="12" width="24.765625" style="36" customWidth="1"/>
    <col min="13" max="13" width="19.765625" style="36" customWidth="1"/>
    <col min="14" max="14" width="49.07421875" customWidth="1"/>
    <col min="15" max="15" width="72.3046875" customWidth="1"/>
    <col min="16" max="16" width="96.23046875" style="164" bestFit="1" customWidth="1"/>
    <col min="40" max="40" width="12.07421875" customWidth="1"/>
    <col min="41" max="41" width="32.3046875" customWidth="1"/>
  </cols>
  <sheetData>
    <row r="1" spans="1:16" ht="31.5">
      <c r="A1" s="171"/>
      <c r="B1" s="190" t="str">
        <f>'Cover page'!B1</f>
        <v>Catalogue of values for costs &amp; benefits of water conservation</v>
      </c>
      <c r="C1" s="225"/>
      <c r="D1" s="174"/>
      <c r="E1" s="169"/>
      <c r="F1" s="169"/>
      <c r="G1" s="174"/>
      <c r="H1" s="174"/>
      <c r="I1" s="174"/>
      <c r="J1" s="174"/>
      <c r="K1" s="174"/>
      <c r="L1" s="174"/>
      <c r="M1" s="174"/>
      <c r="N1" s="169"/>
      <c r="O1" s="169"/>
    </row>
    <row r="2" spans="1:16" ht="25.5">
      <c r="A2" s="170"/>
      <c r="B2" s="191" t="s">
        <v>616</v>
      </c>
      <c r="C2" s="226"/>
      <c r="D2" s="177"/>
      <c r="E2" s="170"/>
      <c r="F2" s="170"/>
      <c r="G2" s="177"/>
      <c r="H2" s="177"/>
      <c r="I2" s="177"/>
      <c r="J2" s="177"/>
      <c r="K2" s="177"/>
      <c r="L2" s="177"/>
      <c r="M2" s="177"/>
      <c r="N2" s="170"/>
      <c r="O2" s="170"/>
    </row>
    <row r="3" spans="1:16">
      <c r="A3" s="10"/>
      <c r="B3" s="10"/>
      <c r="C3" s="227"/>
      <c r="D3" s="35"/>
      <c r="E3" s="10"/>
      <c r="F3" s="10"/>
      <c r="G3" s="35"/>
      <c r="H3" s="35"/>
      <c r="I3" s="35"/>
      <c r="J3" s="35"/>
      <c r="K3" s="35"/>
      <c r="L3" s="35"/>
      <c r="M3" s="35"/>
      <c r="N3" s="10"/>
      <c r="O3" s="10"/>
    </row>
    <row r="4" spans="1:16" s="209" customFormat="1" ht="32">
      <c r="A4" s="204"/>
      <c r="B4" s="205" t="s">
        <v>179</v>
      </c>
      <c r="C4" s="206"/>
      <c r="D4" s="207"/>
      <c r="E4" s="197"/>
      <c r="F4" s="198"/>
      <c r="G4" s="206"/>
      <c r="H4" s="206"/>
      <c r="I4" s="206"/>
      <c r="J4" s="206"/>
      <c r="K4" s="206"/>
      <c r="L4" s="206"/>
      <c r="M4" s="206"/>
      <c r="N4" s="198"/>
      <c r="O4" s="198"/>
      <c r="P4" s="208"/>
    </row>
    <row r="5" spans="1:16">
      <c r="A5" s="10"/>
      <c r="B5" s="10"/>
      <c r="C5" s="227"/>
      <c r="D5" s="35"/>
      <c r="E5" s="10"/>
      <c r="F5" s="10"/>
      <c r="G5" s="35"/>
      <c r="H5" s="35"/>
      <c r="I5" s="35"/>
      <c r="J5" s="35"/>
      <c r="K5" s="35"/>
      <c r="L5" s="35"/>
      <c r="M5" s="35"/>
      <c r="N5" s="10"/>
      <c r="O5" s="10"/>
    </row>
    <row r="6" spans="1:16">
      <c r="A6" s="10"/>
      <c r="B6" s="10"/>
      <c r="C6" s="228" t="s">
        <v>621</v>
      </c>
      <c r="D6" s="35"/>
      <c r="E6" s="10"/>
      <c r="F6" s="10"/>
      <c r="G6" s="35"/>
      <c r="H6" s="35"/>
      <c r="I6" s="35"/>
      <c r="J6" s="56"/>
      <c r="K6" s="35"/>
      <c r="L6" s="35"/>
      <c r="M6" s="35"/>
      <c r="N6" s="10"/>
      <c r="O6" s="10"/>
    </row>
    <row r="7" spans="1:16">
      <c r="A7" s="10"/>
      <c r="B7" s="10"/>
      <c r="C7" s="227"/>
      <c r="D7" s="35"/>
      <c r="E7" s="10"/>
      <c r="F7" s="10"/>
      <c r="G7" s="35"/>
      <c r="H7" s="35"/>
      <c r="I7" s="35"/>
      <c r="J7" s="35"/>
      <c r="K7" s="35"/>
      <c r="L7" s="35"/>
      <c r="M7" s="35"/>
      <c r="N7" s="10"/>
      <c r="O7" s="10"/>
    </row>
    <row r="8" spans="1:16" s="214" customFormat="1" ht="41">
      <c r="A8" s="210"/>
      <c r="B8" s="210"/>
      <c r="C8" s="211" t="s">
        <v>364</v>
      </c>
      <c r="D8" s="212"/>
      <c r="E8" s="211" t="s">
        <v>366</v>
      </c>
      <c r="F8" s="211" t="s">
        <v>1</v>
      </c>
      <c r="G8" s="211" t="s">
        <v>369</v>
      </c>
      <c r="H8" s="211" t="s">
        <v>47</v>
      </c>
      <c r="I8" s="211" t="s">
        <v>206</v>
      </c>
      <c r="J8" s="211" t="s">
        <v>45</v>
      </c>
      <c r="K8" s="211" t="s">
        <v>362</v>
      </c>
      <c r="L8" s="211" t="s">
        <v>361</v>
      </c>
      <c r="M8" s="211" t="s">
        <v>58</v>
      </c>
      <c r="N8" s="211" t="s">
        <v>517</v>
      </c>
      <c r="O8" s="213" t="s">
        <v>46</v>
      </c>
      <c r="P8" s="211" t="s">
        <v>518</v>
      </c>
    </row>
    <row r="9" spans="1:16" ht="45.65" customHeight="1">
      <c r="A9" s="10"/>
      <c r="B9" s="10"/>
      <c r="C9" s="232" t="str">
        <f t="shared" ref="C9:C72" si="0">E9&amp;F9&amp;G9&amp;H9</f>
        <v xml:space="preserve">Economic costs and benefitsAvoided wastewater costsNSWSydney </v>
      </c>
      <c r="D9" s="35"/>
      <c r="E9" s="182" t="s">
        <v>300</v>
      </c>
      <c r="F9" s="182" t="s">
        <v>299</v>
      </c>
      <c r="G9" s="183" t="s">
        <v>49</v>
      </c>
      <c r="H9" s="114" t="s">
        <v>178</v>
      </c>
      <c r="I9" s="114">
        <f t="shared" ref="I9:I72" si="1">J9*INDEX(CPIindex,MATCH(K9,FYname,0),2)</f>
        <v>3.2635884133160404</v>
      </c>
      <c r="J9" s="114">
        <v>2.89</v>
      </c>
      <c r="K9" s="114" t="s">
        <v>186</v>
      </c>
      <c r="L9" s="183" t="s">
        <v>352</v>
      </c>
      <c r="M9" s="184">
        <v>2020</v>
      </c>
      <c r="N9" s="182" t="s">
        <v>51</v>
      </c>
      <c r="O9" s="182" t="s">
        <v>50</v>
      </c>
      <c r="P9" s="185"/>
    </row>
    <row r="10" spans="1:16" ht="45.65" customHeight="1">
      <c r="A10" s="10"/>
      <c r="B10" s="10"/>
      <c r="C10" s="232" t="str">
        <f t="shared" si="0"/>
        <v xml:space="preserve">Economic costs and benefitsAvoided wastewater costsNSWSydney </v>
      </c>
      <c r="D10" s="35"/>
      <c r="E10" s="66" t="s">
        <v>300</v>
      </c>
      <c r="F10" s="66" t="s">
        <v>299</v>
      </c>
      <c r="G10" s="91" t="s">
        <v>49</v>
      </c>
      <c r="H10" s="104" t="s">
        <v>178</v>
      </c>
      <c r="I10" s="92">
        <f t="shared" si="1"/>
        <v>1.6713186338089066</v>
      </c>
      <c r="J10" s="92">
        <v>1.48</v>
      </c>
      <c r="K10" s="104" t="s">
        <v>186</v>
      </c>
      <c r="L10" s="91" t="s">
        <v>352</v>
      </c>
      <c r="M10" s="93">
        <v>2020</v>
      </c>
      <c r="N10" s="105" t="s">
        <v>238</v>
      </c>
      <c r="O10" s="66" t="s">
        <v>50</v>
      </c>
      <c r="P10" s="161"/>
    </row>
    <row r="11" spans="1:16" ht="45.65" customHeight="1">
      <c r="A11" s="10"/>
      <c r="B11" s="10"/>
      <c r="C11" s="232" t="str">
        <f t="shared" si="0"/>
        <v xml:space="preserve">Economic costs and benefitsAvoided wastewater costsNSWSydney </v>
      </c>
      <c r="D11" s="35"/>
      <c r="E11" s="66" t="s">
        <v>300</v>
      </c>
      <c r="F11" s="66" t="s">
        <v>299</v>
      </c>
      <c r="G11" s="91" t="s">
        <v>49</v>
      </c>
      <c r="H11" s="92" t="s">
        <v>178</v>
      </c>
      <c r="I11" s="92">
        <f t="shared" si="1"/>
        <v>4.0992477302204939</v>
      </c>
      <c r="J11" s="92">
        <v>3.63</v>
      </c>
      <c r="K11" s="92" t="s">
        <v>186</v>
      </c>
      <c r="L11" s="91" t="s">
        <v>352</v>
      </c>
      <c r="M11" s="93">
        <v>2020</v>
      </c>
      <c r="N11" s="106" t="s">
        <v>52</v>
      </c>
      <c r="O11" s="105" t="s">
        <v>50</v>
      </c>
      <c r="P11" s="161"/>
    </row>
    <row r="12" spans="1:16" ht="45.65" customHeight="1">
      <c r="A12" s="10"/>
      <c r="B12" s="10"/>
      <c r="C12" s="232" t="str">
        <f t="shared" si="0"/>
        <v xml:space="preserve">Economic costs and benefitsAvoided wastewater costsNSWSydney </v>
      </c>
      <c r="D12" s="63"/>
      <c r="E12" s="66" t="s">
        <v>300</v>
      </c>
      <c r="F12" s="66" t="s">
        <v>299</v>
      </c>
      <c r="G12" s="91" t="s">
        <v>49</v>
      </c>
      <c r="H12" s="92" t="s">
        <v>178</v>
      </c>
      <c r="I12" s="92">
        <f t="shared" si="1"/>
        <v>5.8157371379161278</v>
      </c>
      <c r="J12" s="92">
        <v>5.15</v>
      </c>
      <c r="K12" s="92" t="s">
        <v>186</v>
      </c>
      <c r="L12" s="91" t="s">
        <v>352</v>
      </c>
      <c r="M12" s="93">
        <v>2020</v>
      </c>
      <c r="N12" s="66" t="s">
        <v>323</v>
      </c>
      <c r="O12" s="66" t="s">
        <v>50</v>
      </c>
      <c r="P12" s="161"/>
    </row>
    <row r="13" spans="1:16" ht="45.65" customHeight="1">
      <c r="A13" s="10"/>
      <c r="B13" s="10"/>
      <c r="C13" s="232" t="str">
        <f t="shared" si="0"/>
        <v xml:space="preserve">Economic costs and benefitsAvoided wastewater costsNSWSydney </v>
      </c>
      <c r="D13" s="63"/>
      <c r="E13" s="66" t="s">
        <v>300</v>
      </c>
      <c r="F13" s="66" t="s">
        <v>299</v>
      </c>
      <c r="G13" s="91" t="s">
        <v>49</v>
      </c>
      <c r="H13" s="92" t="s">
        <v>178</v>
      </c>
      <c r="I13" s="92">
        <f t="shared" si="1"/>
        <v>3.9863207955036755</v>
      </c>
      <c r="J13" s="92">
        <v>3.53</v>
      </c>
      <c r="K13" s="92" t="s">
        <v>186</v>
      </c>
      <c r="L13" s="91" t="s">
        <v>352</v>
      </c>
      <c r="M13" s="93">
        <v>2020</v>
      </c>
      <c r="N13" s="105" t="s">
        <v>239</v>
      </c>
      <c r="O13" s="148" t="s">
        <v>50</v>
      </c>
      <c r="P13" s="161"/>
    </row>
    <row r="14" spans="1:16" ht="45.65" customHeight="1">
      <c r="A14" s="10"/>
      <c r="B14" s="10"/>
      <c r="C14" s="232" t="str">
        <f t="shared" si="0"/>
        <v>Economic costs and benefitsAvoided costs to meet growth in water demandNSWLower Hunter</v>
      </c>
      <c r="D14" s="63"/>
      <c r="E14" s="66" t="s">
        <v>300</v>
      </c>
      <c r="F14" s="66" t="s">
        <v>240</v>
      </c>
      <c r="G14" s="91" t="s">
        <v>49</v>
      </c>
      <c r="H14" s="91" t="s">
        <v>375</v>
      </c>
      <c r="I14" s="92">
        <f t="shared" si="1"/>
        <v>2.840749490835031</v>
      </c>
      <c r="J14" s="92">
        <v>2.67</v>
      </c>
      <c r="K14" s="92" t="s">
        <v>207</v>
      </c>
      <c r="L14" s="91" t="s">
        <v>352</v>
      </c>
      <c r="M14" s="93">
        <v>2022</v>
      </c>
      <c r="N14" s="66" t="s">
        <v>242</v>
      </c>
      <c r="O14" s="66" t="s">
        <v>59</v>
      </c>
      <c r="P14" s="161"/>
    </row>
    <row r="15" spans="1:16" ht="45.65" customHeight="1">
      <c r="A15" s="10"/>
      <c r="B15" s="10"/>
      <c r="C15" s="232" t="str">
        <f t="shared" si="0"/>
        <v>Economic costs and benefitsAvoided costs to meet growth in water demandNSWLower Hunter</v>
      </c>
      <c r="D15" s="63"/>
      <c r="E15" s="66" t="s">
        <v>300</v>
      </c>
      <c r="F15" s="66" t="s">
        <v>240</v>
      </c>
      <c r="G15" s="91" t="s">
        <v>49</v>
      </c>
      <c r="H15" s="91" t="s">
        <v>375</v>
      </c>
      <c r="I15" s="92">
        <f t="shared" si="1"/>
        <v>3.3408065173116097</v>
      </c>
      <c r="J15" s="92">
        <v>3.14</v>
      </c>
      <c r="K15" s="92" t="s">
        <v>207</v>
      </c>
      <c r="L15" s="91" t="s">
        <v>352</v>
      </c>
      <c r="M15" s="93">
        <v>2022</v>
      </c>
      <c r="N15" s="107" t="s">
        <v>241</v>
      </c>
      <c r="O15" s="66" t="s">
        <v>59</v>
      </c>
      <c r="P15" s="161"/>
    </row>
    <row r="16" spans="1:16" ht="45.65" customHeight="1">
      <c r="A16" s="10"/>
      <c r="B16" s="10"/>
      <c r="C16" s="232" t="str">
        <f t="shared" si="0"/>
        <v>Economic costs and benefitsAvoided costs to meet growth in water demandNSWAlbury</v>
      </c>
      <c r="D16" s="63"/>
      <c r="E16" s="66" t="s">
        <v>300</v>
      </c>
      <c r="F16" s="66" t="s">
        <v>240</v>
      </c>
      <c r="G16" s="91" t="s">
        <v>49</v>
      </c>
      <c r="H16" s="91" t="s">
        <v>376</v>
      </c>
      <c r="I16" s="92">
        <f t="shared" si="1"/>
        <v>2.0215071283095725</v>
      </c>
      <c r="J16" s="92">
        <v>1.9</v>
      </c>
      <c r="K16" s="92" t="s">
        <v>207</v>
      </c>
      <c r="L16" s="91" t="s">
        <v>352</v>
      </c>
      <c r="M16" s="93">
        <v>2022</v>
      </c>
      <c r="N16" s="66" t="s">
        <v>61</v>
      </c>
      <c r="O16" s="66" t="s">
        <v>66</v>
      </c>
      <c r="P16" s="161"/>
    </row>
    <row r="17" spans="1:16" ht="45.65" customHeight="1">
      <c r="A17" s="10"/>
      <c r="B17" s="10"/>
      <c r="C17" s="232" t="str">
        <f t="shared" si="0"/>
        <v>Economic costs and benefitsAvoided costs to meet growth in water demandNSWAlbury</v>
      </c>
      <c r="D17" s="63"/>
      <c r="E17" s="66" t="s">
        <v>300</v>
      </c>
      <c r="F17" s="66" t="s">
        <v>240</v>
      </c>
      <c r="G17" s="91" t="s">
        <v>49</v>
      </c>
      <c r="H17" s="91" t="s">
        <v>376</v>
      </c>
      <c r="I17" s="92">
        <f t="shared" si="1"/>
        <v>1.8193564154786155</v>
      </c>
      <c r="J17" s="92">
        <v>1.71</v>
      </c>
      <c r="K17" s="92" t="s">
        <v>207</v>
      </c>
      <c r="L17" s="91" t="s">
        <v>352</v>
      </c>
      <c r="M17" s="93">
        <v>2022</v>
      </c>
      <c r="N17" s="66" t="s">
        <v>62</v>
      </c>
      <c r="O17" s="66" t="s">
        <v>66</v>
      </c>
      <c r="P17" s="161"/>
    </row>
    <row r="18" spans="1:16" ht="45.65" customHeight="1">
      <c r="A18" s="10"/>
      <c r="B18" s="10"/>
      <c r="C18" s="232" t="str">
        <f t="shared" si="0"/>
        <v>Economic costs and benefitsAvoided costs to meet growth in water demandNSWAlbury</v>
      </c>
      <c r="D18" s="63"/>
      <c r="E18" s="66" t="s">
        <v>300</v>
      </c>
      <c r="F18" s="66" t="s">
        <v>240</v>
      </c>
      <c r="G18" s="91" t="s">
        <v>49</v>
      </c>
      <c r="H18" s="92" t="s">
        <v>376</v>
      </c>
      <c r="I18" s="92">
        <f t="shared" si="1"/>
        <v>1.5001710794297354</v>
      </c>
      <c r="J18" s="92">
        <v>1.41</v>
      </c>
      <c r="K18" s="92" t="s">
        <v>207</v>
      </c>
      <c r="L18" s="91" t="s">
        <v>352</v>
      </c>
      <c r="M18" s="93">
        <v>2022</v>
      </c>
      <c r="N18" s="66" t="s">
        <v>63</v>
      </c>
      <c r="O18" s="66" t="s">
        <v>66</v>
      </c>
      <c r="P18" s="161"/>
    </row>
    <row r="19" spans="1:16" ht="45.65" customHeight="1">
      <c r="A19" s="10"/>
      <c r="B19" s="10"/>
      <c r="C19" s="232" t="str">
        <f t="shared" si="0"/>
        <v>Economic costs and benefitsAvoided costs to meet growth in water demandNSWAlbury</v>
      </c>
      <c r="D19" s="63"/>
      <c r="E19" s="66" t="s">
        <v>300</v>
      </c>
      <c r="F19" s="66" t="s">
        <v>240</v>
      </c>
      <c r="G19" s="91" t="s">
        <v>49</v>
      </c>
      <c r="H19" s="92" t="s">
        <v>376</v>
      </c>
      <c r="I19" s="92">
        <f t="shared" si="1"/>
        <v>2.5002851323828925</v>
      </c>
      <c r="J19" s="92">
        <v>2.35</v>
      </c>
      <c r="K19" s="92" t="s">
        <v>207</v>
      </c>
      <c r="L19" s="91" t="s">
        <v>352</v>
      </c>
      <c r="M19" s="93">
        <v>2022</v>
      </c>
      <c r="N19" s="66" t="s">
        <v>64</v>
      </c>
      <c r="O19" s="66" t="s">
        <v>66</v>
      </c>
      <c r="P19" s="161"/>
    </row>
    <row r="20" spans="1:16" ht="45.65" customHeight="1">
      <c r="A20" s="10"/>
      <c r="B20" s="10"/>
      <c r="C20" s="232" t="str">
        <f t="shared" si="0"/>
        <v>Economic costs and benefitsAvoided costs to meet growth in water demandNSWAlbury</v>
      </c>
      <c r="D20" s="63"/>
      <c r="E20" s="66" t="s">
        <v>300</v>
      </c>
      <c r="F20" s="66" t="s">
        <v>240</v>
      </c>
      <c r="G20" s="91" t="s">
        <v>49</v>
      </c>
      <c r="H20" s="92" t="s">
        <v>376</v>
      </c>
      <c r="I20" s="92">
        <f t="shared" si="1"/>
        <v>2.0215071283095725</v>
      </c>
      <c r="J20" s="92">
        <v>1.9</v>
      </c>
      <c r="K20" s="92" t="s">
        <v>207</v>
      </c>
      <c r="L20" s="91" t="s">
        <v>352</v>
      </c>
      <c r="M20" s="93">
        <v>2022</v>
      </c>
      <c r="N20" s="66" t="s">
        <v>65</v>
      </c>
      <c r="O20" s="66" t="s">
        <v>66</v>
      </c>
      <c r="P20" s="161"/>
    </row>
    <row r="21" spans="1:16" ht="45.65" customHeight="1">
      <c r="A21" s="10"/>
      <c r="B21" s="10"/>
      <c r="C21" s="232" t="str">
        <f t="shared" si="0"/>
        <v>Economic costs and benefitsAvoided costs to meet growth in water demandNSWBallina</v>
      </c>
      <c r="D21" s="63"/>
      <c r="E21" s="66" t="s">
        <v>300</v>
      </c>
      <c r="F21" s="66" t="s">
        <v>240</v>
      </c>
      <c r="G21" s="91" t="s">
        <v>49</v>
      </c>
      <c r="H21" s="91" t="s">
        <v>377</v>
      </c>
      <c r="I21" s="92">
        <f t="shared" si="1"/>
        <v>2.6811568228105913</v>
      </c>
      <c r="J21" s="92">
        <v>2.52</v>
      </c>
      <c r="K21" s="92" t="s">
        <v>207</v>
      </c>
      <c r="L21" s="91" t="s">
        <v>352</v>
      </c>
      <c r="M21" s="93">
        <v>2022</v>
      </c>
      <c r="N21" s="66" t="s">
        <v>67</v>
      </c>
      <c r="O21" s="66" t="s">
        <v>69</v>
      </c>
      <c r="P21" s="161"/>
    </row>
    <row r="22" spans="1:16" ht="45.65" customHeight="1">
      <c r="A22" s="10"/>
      <c r="B22" s="10"/>
      <c r="C22" s="232" t="str">
        <f t="shared" si="0"/>
        <v>Economic costs and benefitsAvoided costs to meet growth in water demandNSWBallina</v>
      </c>
      <c r="D22" s="63"/>
      <c r="E22" s="66" t="s">
        <v>300</v>
      </c>
      <c r="F22" s="66" t="s">
        <v>240</v>
      </c>
      <c r="G22" s="91" t="s">
        <v>49</v>
      </c>
      <c r="H22" s="91" t="s">
        <v>377</v>
      </c>
      <c r="I22" s="92">
        <f t="shared" si="1"/>
        <v>4.0217352342158863</v>
      </c>
      <c r="J22" s="92">
        <v>3.78</v>
      </c>
      <c r="K22" s="92" t="s">
        <v>207</v>
      </c>
      <c r="L22" s="91" t="s">
        <v>352</v>
      </c>
      <c r="M22" s="93">
        <v>2022</v>
      </c>
      <c r="N22" s="66" t="s">
        <v>68</v>
      </c>
      <c r="O22" s="66" t="s">
        <v>69</v>
      </c>
      <c r="P22" s="161"/>
    </row>
    <row r="23" spans="1:16" ht="45.65" customHeight="1">
      <c r="A23" s="10"/>
      <c r="B23" s="10"/>
      <c r="C23" s="232" t="str">
        <f t="shared" si="0"/>
        <v>Economic costs and benefitsAvoided costs to meet growth in water demandNSWBathurst</v>
      </c>
      <c r="D23" s="63"/>
      <c r="E23" s="66" t="s">
        <v>300</v>
      </c>
      <c r="F23" s="66" t="s">
        <v>240</v>
      </c>
      <c r="G23" s="91" t="s">
        <v>49</v>
      </c>
      <c r="H23" s="91" t="s">
        <v>378</v>
      </c>
      <c r="I23" s="92">
        <f t="shared" si="1"/>
        <v>2.5162247776090267</v>
      </c>
      <c r="J23" s="92">
        <v>2.2200000000000002</v>
      </c>
      <c r="K23" s="92" t="s">
        <v>204</v>
      </c>
      <c r="L23" s="91" t="s">
        <v>352</v>
      </c>
      <c r="M23" s="93">
        <v>2019</v>
      </c>
      <c r="N23" s="66" t="s">
        <v>70</v>
      </c>
      <c r="O23" s="66" t="s">
        <v>72</v>
      </c>
      <c r="P23" s="161"/>
    </row>
    <row r="24" spans="1:16" ht="45.65" customHeight="1">
      <c r="A24" s="10"/>
      <c r="B24" s="10"/>
      <c r="C24" s="232" t="str">
        <f t="shared" si="0"/>
        <v>Economic costs and benefitsAvoided costs to meet growth in water demandNSWBathurst</v>
      </c>
      <c r="D24" s="63"/>
      <c r="E24" s="66" t="s">
        <v>300</v>
      </c>
      <c r="F24" s="66" t="s">
        <v>240</v>
      </c>
      <c r="G24" s="91" t="s">
        <v>49</v>
      </c>
      <c r="H24" s="91" t="s">
        <v>378</v>
      </c>
      <c r="I24" s="92">
        <f t="shared" si="1"/>
        <v>3.7743371664135399</v>
      </c>
      <c r="J24" s="92">
        <v>3.33</v>
      </c>
      <c r="K24" s="92" t="s">
        <v>204</v>
      </c>
      <c r="L24" s="91" t="s">
        <v>352</v>
      </c>
      <c r="M24" s="93">
        <v>2019</v>
      </c>
      <c r="N24" s="66" t="s">
        <v>71</v>
      </c>
      <c r="O24" s="66" t="s">
        <v>72</v>
      </c>
      <c r="P24" s="161"/>
    </row>
    <row r="25" spans="1:16" ht="45.65" customHeight="1">
      <c r="A25" s="10"/>
      <c r="B25" s="10"/>
      <c r="C25" s="232" t="str">
        <f t="shared" si="0"/>
        <v>Economic costs and benefitsAvoided costs to meet growth in water demandNSWBathurst</v>
      </c>
      <c r="D25" s="63"/>
      <c r="E25" s="66" t="s">
        <v>300</v>
      </c>
      <c r="F25" s="66" t="s">
        <v>240</v>
      </c>
      <c r="G25" s="91" t="s">
        <v>49</v>
      </c>
      <c r="H25" s="91" t="s">
        <v>378</v>
      </c>
      <c r="I25" s="92">
        <f t="shared" si="1"/>
        <v>5.3197556008146654</v>
      </c>
      <c r="J25" s="92">
        <v>5</v>
      </c>
      <c r="K25" s="92" t="s">
        <v>207</v>
      </c>
      <c r="L25" s="91" t="s">
        <v>352</v>
      </c>
      <c r="M25" s="93">
        <v>2022</v>
      </c>
      <c r="N25" s="66" t="s">
        <v>73</v>
      </c>
      <c r="O25" s="66" t="s">
        <v>74</v>
      </c>
      <c r="P25" s="161"/>
    </row>
    <row r="26" spans="1:16" ht="45.65" customHeight="1">
      <c r="A26" s="10"/>
      <c r="B26" s="10"/>
      <c r="C26" s="232" t="str">
        <f t="shared" si="0"/>
        <v>Economic costs and benefitsAvoided costs to meet growth in water demandNSWBellingen</v>
      </c>
      <c r="D26" s="63"/>
      <c r="E26" s="66" t="s">
        <v>300</v>
      </c>
      <c r="F26" s="66" t="s">
        <v>240</v>
      </c>
      <c r="G26" s="91" t="s">
        <v>49</v>
      </c>
      <c r="H26" s="91" t="s">
        <v>379</v>
      </c>
      <c r="I26" s="92">
        <f t="shared" si="1"/>
        <v>2.6598778004073327</v>
      </c>
      <c r="J26" s="92">
        <v>2.5</v>
      </c>
      <c r="K26" s="92" t="s">
        <v>207</v>
      </c>
      <c r="L26" s="91" t="s">
        <v>352</v>
      </c>
      <c r="M26" s="93">
        <v>2022</v>
      </c>
      <c r="N26" s="66" t="s">
        <v>243</v>
      </c>
      <c r="O26" s="66" t="s">
        <v>75</v>
      </c>
      <c r="P26" s="161"/>
    </row>
    <row r="27" spans="1:16" ht="45.65" customHeight="1">
      <c r="A27" s="10"/>
      <c r="B27" s="10"/>
      <c r="C27" s="232" t="str">
        <f t="shared" si="0"/>
        <v>Economic costs and benefitsAvoided costs to meet growth in water demandNSWBellingen</v>
      </c>
      <c r="D27" s="63"/>
      <c r="E27" s="66" t="s">
        <v>300</v>
      </c>
      <c r="F27" s="66" t="s">
        <v>240</v>
      </c>
      <c r="G27" s="91" t="s">
        <v>49</v>
      </c>
      <c r="H27" s="91" t="s">
        <v>379</v>
      </c>
      <c r="I27" s="92">
        <f t="shared" si="1"/>
        <v>3.9898167006109988</v>
      </c>
      <c r="J27" s="92">
        <v>3.75</v>
      </c>
      <c r="K27" s="92" t="s">
        <v>207</v>
      </c>
      <c r="L27" s="91" t="s">
        <v>352</v>
      </c>
      <c r="M27" s="93">
        <v>2022</v>
      </c>
      <c r="N27" s="66" t="s">
        <v>244</v>
      </c>
      <c r="O27" s="66" t="s">
        <v>75</v>
      </c>
      <c r="P27" s="161"/>
    </row>
    <row r="28" spans="1:16" ht="45.65" customHeight="1">
      <c r="A28" s="10"/>
      <c r="B28" s="10"/>
      <c r="C28" s="232" t="str">
        <f t="shared" si="0"/>
        <v>Economic costs and benefitsAvoided costs to meet growth in water demandNSWBellingen</v>
      </c>
      <c r="D28" s="63"/>
      <c r="E28" s="66" t="s">
        <v>300</v>
      </c>
      <c r="F28" s="66" t="s">
        <v>240</v>
      </c>
      <c r="G28" s="91" t="s">
        <v>49</v>
      </c>
      <c r="H28" s="91" t="s">
        <v>379</v>
      </c>
      <c r="I28" s="92">
        <f t="shared" si="1"/>
        <v>2.6598778004073327</v>
      </c>
      <c r="J28" s="92">
        <v>2.5</v>
      </c>
      <c r="K28" s="92" t="s">
        <v>207</v>
      </c>
      <c r="L28" s="91" t="s">
        <v>352</v>
      </c>
      <c r="M28" s="93">
        <v>2022</v>
      </c>
      <c r="N28" s="66" t="s">
        <v>245</v>
      </c>
      <c r="O28" s="66" t="s">
        <v>75</v>
      </c>
      <c r="P28" s="161"/>
    </row>
    <row r="29" spans="1:16" ht="45.65" customHeight="1">
      <c r="A29" s="10"/>
      <c r="B29" s="10"/>
      <c r="C29" s="232" t="str">
        <f t="shared" si="0"/>
        <v>Economic costs and benefitsAvoided costs to meet growth in water demandNSWBerrigan</v>
      </c>
      <c r="D29" s="63"/>
      <c r="E29" s="66" t="s">
        <v>300</v>
      </c>
      <c r="F29" s="66" t="s">
        <v>240</v>
      </c>
      <c r="G29" s="91" t="s">
        <v>49</v>
      </c>
      <c r="H29" s="91" t="s">
        <v>380</v>
      </c>
      <c r="I29" s="92">
        <f t="shared" si="1"/>
        <v>1.063951120162933</v>
      </c>
      <c r="J29" s="92">
        <v>1</v>
      </c>
      <c r="K29" s="92" t="s">
        <v>207</v>
      </c>
      <c r="L29" s="91" t="s">
        <v>352</v>
      </c>
      <c r="M29" s="93">
        <v>2022</v>
      </c>
      <c r="N29" s="66" t="s">
        <v>76</v>
      </c>
      <c r="O29" s="66" t="s">
        <v>82</v>
      </c>
      <c r="P29" s="161"/>
    </row>
    <row r="30" spans="1:16" ht="45.65" customHeight="1">
      <c r="A30" s="10"/>
      <c r="B30" s="10"/>
      <c r="C30" s="232" t="str">
        <f t="shared" si="0"/>
        <v>Economic costs and benefitsAvoided costs to meet growth in water demandNSWBerrigan</v>
      </c>
      <c r="D30" s="63"/>
      <c r="E30" s="66" t="s">
        <v>300</v>
      </c>
      <c r="F30" s="66" t="s">
        <v>240</v>
      </c>
      <c r="G30" s="91" t="s">
        <v>49</v>
      </c>
      <c r="H30" s="91" t="s">
        <v>380</v>
      </c>
      <c r="I30" s="92">
        <f t="shared" si="1"/>
        <v>1.1703462321792264</v>
      </c>
      <c r="J30" s="92">
        <v>1.1000000000000001</v>
      </c>
      <c r="K30" s="92" t="s">
        <v>207</v>
      </c>
      <c r="L30" s="91" t="s">
        <v>352</v>
      </c>
      <c r="M30" s="93">
        <v>2022</v>
      </c>
      <c r="N30" s="66" t="s">
        <v>78</v>
      </c>
      <c r="O30" s="66" t="s">
        <v>82</v>
      </c>
      <c r="P30" s="161"/>
    </row>
    <row r="31" spans="1:16" ht="45.65" customHeight="1">
      <c r="A31" s="10"/>
      <c r="B31" s="10"/>
      <c r="C31" s="232" t="str">
        <f t="shared" si="0"/>
        <v>Economic costs and benefitsAvoided costs to meet growth in water demandNSWBerrigan</v>
      </c>
      <c r="D31" s="63"/>
      <c r="E31" s="66" t="s">
        <v>300</v>
      </c>
      <c r="F31" s="66" t="s">
        <v>240</v>
      </c>
      <c r="G31" s="91" t="s">
        <v>49</v>
      </c>
      <c r="H31" s="91" t="s">
        <v>380</v>
      </c>
      <c r="I31" s="92">
        <f t="shared" si="1"/>
        <v>1.6491242362525462</v>
      </c>
      <c r="J31" s="92">
        <v>1.55</v>
      </c>
      <c r="K31" s="92" t="s">
        <v>207</v>
      </c>
      <c r="L31" s="91" t="s">
        <v>352</v>
      </c>
      <c r="M31" s="93">
        <v>2022</v>
      </c>
      <c r="N31" s="66" t="s">
        <v>79</v>
      </c>
      <c r="O31" s="66" t="s">
        <v>82</v>
      </c>
      <c r="P31" s="161"/>
    </row>
    <row r="32" spans="1:16" ht="45.65" customHeight="1">
      <c r="A32" s="10"/>
      <c r="B32" s="10"/>
      <c r="C32" s="232" t="str">
        <f t="shared" si="0"/>
        <v>Economic costs and benefitsAvoided costs to meet growth in water demandNSWBerrigan</v>
      </c>
      <c r="D32" s="63"/>
      <c r="E32" s="66" t="s">
        <v>300</v>
      </c>
      <c r="F32" s="66" t="s">
        <v>240</v>
      </c>
      <c r="G32" s="91" t="s">
        <v>49</v>
      </c>
      <c r="H32" s="91" t="s">
        <v>380</v>
      </c>
      <c r="I32" s="92">
        <f t="shared" si="1"/>
        <v>0.70220773930753588</v>
      </c>
      <c r="J32" s="92">
        <v>0.66</v>
      </c>
      <c r="K32" s="92" t="s">
        <v>207</v>
      </c>
      <c r="L32" s="91" t="s">
        <v>352</v>
      </c>
      <c r="M32" s="93">
        <v>2022</v>
      </c>
      <c r="N32" s="66" t="s">
        <v>77</v>
      </c>
      <c r="O32" s="66" t="s">
        <v>82</v>
      </c>
      <c r="P32" s="161"/>
    </row>
    <row r="33" spans="1:16" ht="45.65" customHeight="1">
      <c r="A33" s="10"/>
      <c r="B33" s="10"/>
      <c r="C33" s="232" t="str">
        <f t="shared" si="0"/>
        <v>Economic costs and benefitsAvoided costs to meet growth in water demandNSWBerrigan</v>
      </c>
      <c r="D33" s="63"/>
      <c r="E33" s="66" t="s">
        <v>300</v>
      </c>
      <c r="F33" s="66" t="s">
        <v>240</v>
      </c>
      <c r="G33" s="91" t="s">
        <v>49</v>
      </c>
      <c r="H33" s="91" t="s">
        <v>380</v>
      </c>
      <c r="I33" s="92">
        <f t="shared" si="1"/>
        <v>0.77668431771894109</v>
      </c>
      <c r="J33" s="92">
        <v>0.73</v>
      </c>
      <c r="K33" s="92" t="s">
        <v>207</v>
      </c>
      <c r="L33" s="91" t="s">
        <v>352</v>
      </c>
      <c r="M33" s="93">
        <v>2022</v>
      </c>
      <c r="N33" s="66" t="s">
        <v>80</v>
      </c>
      <c r="O33" s="66" t="s">
        <v>82</v>
      </c>
      <c r="P33" s="161"/>
    </row>
    <row r="34" spans="1:16" ht="45.65" customHeight="1">
      <c r="A34" s="10"/>
      <c r="B34" s="10"/>
      <c r="C34" s="232" t="str">
        <f t="shared" si="0"/>
        <v>Economic costs and benefitsAvoided costs to meet growth in water demandNSWBerrigan</v>
      </c>
      <c r="D34" s="63"/>
      <c r="E34" s="66" t="s">
        <v>300</v>
      </c>
      <c r="F34" s="66" t="s">
        <v>240</v>
      </c>
      <c r="G34" s="91" t="s">
        <v>49</v>
      </c>
      <c r="H34" s="91" t="s">
        <v>380</v>
      </c>
      <c r="I34" s="92">
        <f t="shared" si="1"/>
        <v>1.095869653767821</v>
      </c>
      <c r="J34" s="92">
        <v>1.03</v>
      </c>
      <c r="K34" s="92" t="s">
        <v>207</v>
      </c>
      <c r="L34" s="91" t="s">
        <v>352</v>
      </c>
      <c r="M34" s="93">
        <v>2022</v>
      </c>
      <c r="N34" s="66" t="s">
        <v>81</v>
      </c>
      <c r="O34" s="66" t="s">
        <v>82</v>
      </c>
      <c r="P34" s="161"/>
    </row>
    <row r="35" spans="1:16" ht="45.65" customHeight="1">
      <c r="A35" s="10"/>
      <c r="B35" s="10"/>
      <c r="C35" s="232" t="str">
        <f t="shared" si="0"/>
        <v>Economic costs and benefitsAvoided costs to meet growth in water demandNSWBourke</v>
      </c>
      <c r="D35" s="63"/>
      <c r="E35" s="66" t="s">
        <v>300</v>
      </c>
      <c r="F35" s="66" t="s">
        <v>240</v>
      </c>
      <c r="G35" s="91" t="s">
        <v>49</v>
      </c>
      <c r="H35" s="91" t="s">
        <v>381</v>
      </c>
      <c r="I35" s="92">
        <f t="shared" si="1"/>
        <v>2.3938900203665994</v>
      </c>
      <c r="J35" s="92">
        <v>2.25</v>
      </c>
      <c r="K35" s="92" t="s">
        <v>207</v>
      </c>
      <c r="L35" s="91" t="s">
        <v>352</v>
      </c>
      <c r="M35" s="93">
        <v>2022</v>
      </c>
      <c r="N35" s="66" t="s">
        <v>83</v>
      </c>
      <c r="O35" s="66" t="s">
        <v>84</v>
      </c>
      <c r="P35" s="161"/>
    </row>
    <row r="36" spans="1:16" ht="45.65" customHeight="1">
      <c r="A36" s="10"/>
      <c r="B36" s="10"/>
      <c r="C36" s="232" t="str">
        <f t="shared" si="0"/>
        <v>Economic costs and benefitsAvoided costs to meet growth in water demandNSWBerwarrina</v>
      </c>
      <c r="D36" s="63"/>
      <c r="E36" s="66" t="s">
        <v>300</v>
      </c>
      <c r="F36" s="66" t="s">
        <v>240</v>
      </c>
      <c r="G36" s="91" t="s">
        <v>49</v>
      </c>
      <c r="H36" s="91" t="s">
        <v>382</v>
      </c>
      <c r="I36" s="92">
        <f t="shared" si="1"/>
        <v>2.3558562008083395</v>
      </c>
      <c r="J36" s="92">
        <v>2.12</v>
      </c>
      <c r="K36" s="92" t="s">
        <v>205</v>
      </c>
      <c r="L36" s="91" t="s">
        <v>352</v>
      </c>
      <c r="M36" s="93">
        <v>2021</v>
      </c>
      <c r="N36" s="108" t="s">
        <v>246</v>
      </c>
      <c r="O36" s="66" t="s">
        <v>85</v>
      </c>
      <c r="P36" s="161"/>
    </row>
    <row r="37" spans="1:16" ht="45.65" customHeight="1">
      <c r="A37" s="10"/>
      <c r="B37" s="10"/>
      <c r="C37" s="232" t="str">
        <f t="shared" si="0"/>
        <v>Economic costs and benefitsAvoided costs to meet growth in water demandNSWByron</v>
      </c>
      <c r="D37" s="63"/>
      <c r="E37" s="66" t="s">
        <v>300</v>
      </c>
      <c r="F37" s="66" t="s">
        <v>240</v>
      </c>
      <c r="G37" s="91" t="s">
        <v>49</v>
      </c>
      <c r="H37" s="91" t="s">
        <v>383</v>
      </c>
      <c r="I37" s="92">
        <f t="shared" si="1"/>
        <v>7.0114378818737286</v>
      </c>
      <c r="J37" s="92">
        <v>6.59</v>
      </c>
      <c r="K37" s="92" t="s">
        <v>207</v>
      </c>
      <c r="L37" s="91" t="s">
        <v>352</v>
      </c>
      <c r="M37" s="93">
        <v>2022</v>
      </c>
      <c r="N37" s="66" t="s">
        <v>86</v>
      </c>
      <c r="O37" s="94" t="s">
        <v>503</v>
      </c>
      <c r="P37" s="161"/>
    </row>
    <row r="38" spans="1:16" ht="45.65" customHeight="1">
      <c r="A38" s="10"/>
      <c r="B38" s="10"/>
      <c r="C38" s="232" t="str">
        <f t="shared" si="0"/>
        <v>Economic costs and benefitsAvoided costs to meet growth in water demandNSWByron</v>
      </c>
      <c r="D38" s="63"/>
      <c r="E38" s="66" t="s">
        <v>300</v>
      </c>
      <c r="F38" s="66" t="s">
        <v>240</v>
      </c>
      <c r="G38" s="91" t="s">
        <v>49</v>
      </c>
      <c r="H38" s="91" t="s">
        <v>383</v>
      </c>
      <c r="I38" s="92">
        <f t="shared" si="1"/>
        <v>3.1705743380855402</v>
      </c>
      <c r="J38" s="92">
        <v>2.98</v>
      </c>
      <c r="K38" s="92" t="s">
        <v>207</v>
      </c>
      <c r="L38" s="91" t="s">
        <v>352</v>
      </c>
      <c r="M38" s="93">
        <v>2022</v>
      </c>
      <c r="N38" s="66" t="s">
        <v>247</v>
      </c>
      <c r="O38" s="94" t="s">
        <v>503</v>
      </c>
      <c r="P38" s="161"/>
    </row>
    <row r="39" spans="1:16" ht="45.65" customHeight="1">
      <c r="A39" s="10"/>
      <c r="B39" s="10"/>
      <c r="C39" s="232" t="str">
        <f t="shared" si="0"/>
        <v>Economic costs and benefitsAvoided costs to meet growth in water demandNSWByron</v>
      </c>
      <c r="D39" s="63"/>
      <c r="E39" s="66" t="s">
        <v>300</v>
      </c>
      <c r="F39" s="66" t="s">
        <v>240</v>
      </c>
      <c r="G39" s="91" t="s">
        <v>49</v>
      </c>
      <c r="H39" s="91" t="s">
        <v>383</v>
      </c>
      <c r="I39" s="92">
        <f t="shared" si="1"/>
        <v>3.1705743380855402</v>
      </c>
      <c r="J39" s="92">
        <v>2.98</v>
      </c>
      <c r="K39" s="92" t="s">
        <v>207</v>
      </c>
      <c r="L39" s="91" t="s">
        <v>352</v>
      </c>
      <c r="M39" s="93">
        <v>2022</v>
      </c>
      <c r="N39" s="66" t="s">
        <v>248</v>
      </c>
      <c r="O39" s="94" t="s">
        <v>503</v>
      </c>
      <c r="P39" s="161"/>
    </row>
    <row r="40" spans="1:16" ht="45.65" customHeight="1">
      <c r="A40" s="10"/>
      <c r="B40" s="10"/>
      <c r="C40" s="232" t="str">
        <f t="shared" si="0"/>
        <v>Economic costs and benefitsAvoided costs to meet growth in water demandNSWCabonne</v>
      </c>
      <c r="D40" s="63"/>
      <c r="E40" s="66" t="s">
        <v>300</v>
      </c>
      <c r="F40" s="66" t="s">
        <v>240</v>
      </c>
      <c r="G40" s="91" t="s">
        <v>49</v>
      </c>
      <c r="H40" s="91" t="s">
        <v>384</v>
      </c>
      <c r="I40" s="92">
        <f t="shared" si="1"/>
        <v>2.6892320782812171</v>
      </c>
      <c r="J40" s="92">
        <v>2.42</v>
      </c>
      <c r="K40" s="92" t="s">
        <v>205</v>
      </c>
      <c r="L40" s="91" t="s">
        <v>352</v>
      </c>
      <c r="M40" s="93">
        <v>2021</v>
      </c>
      <c r="N40" s="66" t="s">
        <v>87</v>
      </c>
      <c r="O40" s="94" t="s">
        <v>504</v>
      </c>
      <c r="P40" s="161"/>
    </row>
    <row r="41" spans="1:16" ht="45.65" customHeight="1">
      <c r="A41" s="10"/>
      <c r="B41" s="10"/>
      <c r="C41" s="232" t="str">
        <f t="shared" si="0"/>
        <v>Economic costs and benefitsAvoided costs to meet growth in water demandNSWCabonne</v>
      </c>
      <c r="D41" s="63"/>
      <c r="E41" s="66" t="s">
        <v>300</v>
      </c>
      <c r="F41" s="66" t="s">
        <v>240</v>
      </c>
      <c r="G41" s="91" t="s">
        <v>49</v>
      </c>
      <c r="H41" s="91" t="s">
        <v>384</v>
      </c>
      <c r="I41" s="92">
        <f t="shared" si="1"/>
        <v>6.4452669644756444</v>
      </c>
      <c r="J41" s="92">
        <v>5.8</v>
      </c>
      <c r="K41" s="92" t="s">
        <v>205</v>
      </c>
      <c r="L41" s="91" t="s">
        <v>352</v>
      </c>
      <c r="M41" s="93">
        <v>2021</v>
      </c>
      <c r="N41" s="66" t="s">
        <v>88</v>
      </c>
      <c r="O41" s="94" t="s">
        <v>504</v>
      </c>
      <c r="P41" s="161"/>
    </row>
    <row r="42" spans="1:16" ht="45.65" customHeight="1">
      <c r="A42" s="10"/>
      <c r="B42" s="10"/>
      <c r="C42" s="232" t="str">
        <f t="shared" si="0"/>
        <v>Economic costs and benefitsAvoided costs to meet growth in water demandNSWCabonne</v>
      </c>
      <c r="D42" s="63"/>
      <c r="E42" s="66" t="s">
        <v>300</v>
      </c>
      <c r="F42" s="66" t="s">
        <v>240</v>
      </c>
      <c r="G42" s="91" t="s">
        <v>49</v>
      </c>
      <c r="H42" s="91" t="s">
        <v>384</v>
      </c>
      <c r="I42" s="92">
        <f t="shared" si="1"/>
        <v>8.6788853435439286</v>
      </c>
      <c r="J42" s="92">
        <v>7.81</v>
      </c>
      <c r="K42" s="92" t="s">
        <v>205</v>
      </c>
      <c r="L42" s="91" t="s">
        <v>352</v>
      </c>
      <c r="M42" s="93">
        <v>2021</v>
      </c>
      <c r="N42" s="66" t="s">
        <v>89</v>
      </c>
      <c r="O42" s="94" t="s">
        <v>504</v>
      </c>
      <c r="P42" s="161"/>
    </row>
    <row r="43" spans="1:16" ht="45.65" customHeight="1">
      <c r="A43" s="10"/>
      <c r="B43" s="10"/>
      <c r="C43" s="232" t="str">
        <f t="shared" si="0"/>
        <v>Economic costs and benefitsAvoided costs to meet growth in water demandNSWCarrathool</v>
      </c>
      <c r="D43" s="63"/>
      <c r="E43" s="66" t="s">
        <v>300</v>
      </c>
      <c r="F43" s="66" t="s">
        <v>240</v>
      </c>
      <c r="G43" s="91" t="s">
        <v>49</v>
      </c>
      <c r="H43" s="91" t="s">
        <v>385</v>
      </c>
      <c r="I43" s="92">
        <f t="shared" si="1"/>
        <v>1.2129042769857437</v>
      </c>
      <c r="J43" s="92">
        <v>1.1399999999999999</v>
      </c>
      <c r="K43" s="92" t="s">
        <v>207</v>
      </c>
      <c r="L43" s="91" t="s">
        <v>352</v>
      </c>
      <c r="M43" s="93">
        <v>2022</v>
      </c>
      <c r="N43" s="66" t="s">
        <v>90</v>
      </c>
      <c r="O43" s="66" t="s">
        <v>91</v>
      </c>
      <c r="P43" s="161"/>
    </row>
    <row r="44" spans="1:16" ht="45.65" customHeight="1">
      <c r="A44" s="10"/>
      <c r="B44" s="10"/>
      <c r="C44" s="232" t="str">
        <f t="shared" si="0"/>
        <v>Economic costs and benefitsAvoided costs to meet growth in water demandNSWCentral Darling</v>
      </c>
      <c r="D44" s="63"/>
      <c r="E44" s="66" t="s">
        <v>300</v>
      </c>
      <c r="F44" s="66" t="s">
        <v>240</v>
      </c>
      <c r="G44" s="91" t="s">
        <v>49</v>
      </c>
      <c r="H44" s="91" t="s">
        <v>386</v>
      </c>
      <c r="I44" s="92">
        <f t="shared" si="1"/>
        <v>3.9671729419272501</v>
      </c>
      <c r="J44" s="92">
        <v>3.57</v>
      </c>
      <c r="K44" s="92" t="s">
        <v>205</v>
      </c>
      <c r="L44" s="91" t="s">
        <v>352</v>
      </c>
      <c r="M44" s="93">
        <v>2021</v>
      </c>
      <c r="N44" s="66" t="s">
        <v>249</v>
      </c>
      <c r="O44" s="66" t="s">
        <v>92</v>
      </c>
      <c r="P44" s="161"/>
    </row>
    <row r="45" spans="1:16" ht="45.65" customHeight="1">
      <c r="A45" s="10"/>
      <c r="B45" s="10"/>
      <c r="C45" s="232" t="str">
        <f t="shared" si="0"/>
        <v>Economic costs and benefitsAvoided costs to meet growth in water demandNSWCentral Darling</v>
      </c>
      <c r="D45" s="63"/>
      <c r="E45" s="66" t="s">
        <v>300</v>
      </c>
      <c r="F45" s="66" t="s">
        <v>240</v>
      </c>
      <c r="G45" s="91" t="s">
        <v>49</v>
      </c>
      <c r="H45" s="91" t="s">
        <v>386</v>
      </c>
      <c r="I45" s="92">
        <f t="shared" si="1"/>
        <v>4.4227866411401839</v>
      </c>
      <c r="J45" s="92">
        <v>3.98</v>
      </c>
      <c r="K45" s="92" t="s">
        <v>205</v>
      </c>
      <c r="L45" s="91" t="s">
        <v>352</v>
      </c>
      <c r="M45" s="93">
        <v>2021</v>
      </c>
      <c r="N45" s="66" t="s">
        <v>250</v>
      </c>
      <c r="O45" s="66" t="s">
        <v>92</v>
      </c>
      <c r="P45" s="161"/>
    </row>
    <row r="46" spans="1:16" ht="45.65" customHeight="1">
      <c r="A46" s="10"/>
      <c r="B46" s="10"/>
      <c r="C46" s="232" t="str">
        <f t="shared" si="0"/>
        <v>Economic costs and benefitsAvoided costs to meet growth in water demandNSWCentral Darling</v>
      </c>
      <c r="D46" s="63"/>
      <c r="E46" s="66" t="s">
        <v>300</v>
      </c>
      <c r="F46" s="66" t="s">
        <v>240</v>
      </c>
      <c r="G46" s="91" t="s">
        <v>49</v>
      </c>
      <c r="H46" s="91" t="s">
        <v>386</v>
      </c>
      <c r="I46" s="92">
        <f t="shared" si="1"/>
        <v>4.3116613486492241</v>
      </c>
      <c r="J46" s="92">
        <v>3.88</v>
      </c>
      <c r="K46" s="92" t="s">
        <v>205</v>
      </c>
      <c r="L46" s="91" t="s">
        <v>352</v>
      </c>
      <c r="M46" s="93">
        <v>2021</v>
      </c>
      <c r="N46" s="66" t="s">
        <v>251</v>
      </c>
      <c r="O46" s="66" t="s">
        <v>92</v>
      </c>
      <c r="P46" s="161"/>
    </row>
    <row r="47" spans="1:16" ht="45.65" customHeight="1">
      <c r="A47" s="10"/>
      <c r="B47" s="10"/>
      <c r="C47" s="232" t="str">
        <f t="shared" si="0"/>
        <v>Economic costs and benefitsAvoided costs to meet growth in water demandNSWCentral Tablelands</v>
      </c>
      <c r="D47" s="63"/>
      <c r="E47" s="66" t="s">
        <v>300</v>
      </c>
      <c r="F47" s="66" t="s">
        <v>240</v>
      </c>
      <c r="G47" s="91" t="s">
        <v>49</v>
      </c>
      <c r="H47" s="91" t="s">
        <v>387</v>
      </c>
      <c r="I47" s="92">
        <f t="shared" si="1"/>
        <v>3.9259796334012229</v>
      </c>
      <c r="J47" s="92">
        <v>3.69</v>
      </c>
      <c r="K47" s="92" t="s">
        <v>207</v>
      </c>
      <c r="L47" s="91" t="s">
        <v>352</v>
      </c>
      <c r="M47" s="93">
        <v>2022</v>
      </c>
      <c r="N47" s="66" t="s">
        <v>93</v>
      </c>
      <c r="O47" s="66" t="s">
        <v>97</v>
      </c>
      <c r="P47" s="161"/>
    </row>
    <row r="48" spans="1:16" ht="45.65" customHeight="1">
      <c r="A48" s="10"/>
      <c r="B48" s="10"/>
      <c r="C48" s="232" t="str">
        <f t="shared" si="0"/>
        <v>Economic costs and benefitsAvoided costs to meet growth in water demandNSWCentral Tablelands</v>
      </c>
      <c r="D48" s="63"/>
      <c r="E48" s="66" t="s">
        <v>300</v>
      </c>
      <c r="F48" s="66" t="s">
        <v>240</v>
      </c>
      <c r="G48" s="91" t="s">
        <v>49</v>
      </c>
      <c r="H48" s="91" t="s">
        <v>387</v>
      </c>
      <c r="I48" s="92">
        <f t="shared" si="1"/>
        <v>3.9259796334012229</v>
      </c>
      <c r="J48" s="92">
        <v>3.69</v>
      </c>
      <c r="K48" s="92" t="s">
        <v>207</v>
      </c>
      <c r="L48" s="91" t="s">
        <v>352</v>
      </c>
      <c r="M48" s="93">
        <v>2022</v>
      </c>
      <c r="N48" s="66" t="s">
        <v>94</v>
      </c>
      <c r="O48" s="66" t="s">
        <v>97</v>
      </c>
      <c r="P48" s="161"/>
    </row>
    <row r="49" spans="1:16" ht="45.65" customHeight="1">
      <c r="A49" s="10"/>
      <c r="B49" s="10"/>
      <c r="C49" s="232" t="str">
        <f t="shared" si="0"/>
        <v>Economic costs and benefitsAvoided costs to meet growth in water demandNSWCentral Tablelands</v>
      </c>
      <c r="D49" s="63"/>
      <c r="E49" s="66" t="s">
        <v>300</v>
      </c>
      <c r="F49" s="66" t="s">
        <v>240</v>
      </c>
      <c r="G49" s="91" t="s">
        <v>49</v>
      </c>
      <c r="H49" s="91" t="s">
        <v>387</v>
      </c>
      <c r="I49" s="92">
        <f t="shared" si="1"/>
        <v>3.9259796334012229</v>
      </c>
      <c r="J49" s="92">
        <v>3.69</v>
      </c>
      <c r="K49" s="92" t="s">
        <v>207</v>
      </c>
      <c r="L49" s="91" t="s">
        <v>352</v>
      </c>
      <c r="M49" s="93">
        <v>2022</v>
      </c>
      <c r="N49" s="66" t="s">
        <v>96</v>
      </c>
      <c r="O49" s="66" t="s">
        <v>97</v>
      </c>
      <c r="P49" s="161"/>
    </row>
    <row r="50" spans="1:16" ht="45.65" customHeight="1">
      <c r="A50" s="10"/>
      <c r="B50" s="10"/>
      <c r="C50" s="232" t="str">
        <f t="shared" si="0"/>
        <v>Economic costs and benefitsAvoided costs to meet growth in water demandNSWCentral Tablelands</v>
      </c>
      <c r="D50" s="63"/>
      <c r="E50" s="66" t="s">
        <v>300</v>
      </c>
      <c r="F50" s="66" t="s">
        <v>240</v>
      </c>
      <c r="G50" s="91" t="s">
        <v>49</v>
      </c>
      <c r="H50" s="91" t="s">
        <v>387</v>
      </c>
      <c r="I50" s="92">
        <f t="shared" si="1"/>
        <v>2.3513319755600821</v>
      </c>
      <c r="J50" s="92">
        <v>2.21</v>
      </c>
      <c r="K50" s="92" t="s">
        <v>207</v>
      </c>
      <c r="L50" s="91" t="s">
        <v>352</v>
      </c>
      <c r="M50" s="93">
        <v>2022</v>
      </c>
      <c r="N50" s="66" t="s">
        <v>95</v>
      </c>
      <c r="O50" s="66" t="s">
        <v>97</v>
      </c>
      <c r="P50" s="161"/>
    </row>
    <row r="51" spans="1:16" ht="45.65" customHeight="1">
      <c r="A51" s="10"/>
      <c r="B51" s="10"/>
      <c r="C51" s="232" t="str">
        <f t="shared" si="0"/>
        <v>Economic costs and benefitsAvoided costs to meet growth in water demandNSWClarence valley</v>
      </c>
      <c r="D51" s="63"/>
      <c r="E51" s="66" t="s">
        <v>300</v>
      </c>
      <c r="F51" s="66" t="s">
        <v>240</v>
      </c>
      <c r="G51" s="91" t="s">
        <v>49</v>
      </c>
      <c r="H51" s="91" t="s">
        <v>388</v>
      </c>
      <c r="I51" s="92">
        <f t="shared" si="1"/>
        <v>4.8784003403531173</v>
      </c>
      <c r="J51" s="92">
        <v>4.3899999999999997</v>
      </c>
      <c r="K51" s="92" t="s">
        <v>205</v>
      </c>
      <c r="L51" s="91" t="s">
        <v>352</v>
      </c>
      <c r="M51" s="93">
        <v>2021</v>
      </c>
      <c r="N51" s="66" t="s">
        <v>98</v>
      </c>
      <c r="O51" s="109" t="s">
        <v>505</v>
      </c>
      <c r="P51" s="161"/>
    </row>
    <row r="52" spans="1:16" ht="45.65" customHeight="1">
      <c r="A52" s="10"/>
      <c r="B52" s="10"/>
      <c r="C52" s="232" t="str">
        <f t="shared" si="0"/>
        <v>Economic costs and benefitsAvoided costs to meet growth in water demandNSWCobar Shire</v>
      </c>
      <c r="D52" s="63"/>
      <c r="E52" s="66" t="s">
        <v>300</v>
      </c>
      <c r="F52" s="66" t="s">
        <v>240</v>
      </c>
      <c r="G52" s="91" t="s">
        <v>49</v>
      </c>
      <c r="H52" s="91" t="s">
        <v>389</v>
      </c>
      <c r="I52" s="92">
        <f t="shared" si="1"/>
        <v>3.1386558044806527</v>
      </c>
      <c r="J52" s="92">
        <v>2.95</v>
      </c>
      <c r="K52" s="92" t="s">
        <v>207</v>
      </c>
      <c r="L52" s="91" t="s">
        <v>352</v>
      </c>
      <c r="M52" s="93">
        <v>2022</v>
      </c>
      <c r="N52" s="66" t="s">
        <v>99</v>
      </c>
      <c r="O52" s="66" t="s">
        <v>102</v>
      </c>
      <c r="P52" s="161"/>
    </row>
    <row r="53" spans="1:16" ht="45.65" customHeight="1">
      <c r="A53" s="10"/>
      <c r="B53" s="10"/>
      <c r="C53" s="232" t="str">
        <f t="shared" si="0"/>
        <v>Economic costs and benefitsAvoided costs to meet growth in water demandNSWCobar Shire</v>
      </c>
      <c r="D53" s="63"/>
      <c r="E53" s="66" t="s">
        <v>300</v>
      </c>
      <c r="F53" s="66" t="s">
        <v>240</v>
      </c>
      <c r="G53" s="91" t="s">
        <v>49</v>
      </c>
      <c r="H53" s="91" t="s">
        <v>389</v>
      </c>
      <c r="I53" s="92">
        <f t="shared" si="1"/>
        <v>5.9581262729124242</v>
      </c>
      <c r="J53" s="92">
        <v>5.6</v>
      </c>
      <c r="K53" s="92" t="s">
        <v>207</v>
      </c>
      <c r="L53" s="91" t="s">
        <v>352</v>
      </c>
      <c r="M53" s="93">
        <v>2022</v>
      </c>
      <c r="N53" s="66" t="s">
        <v>100</v>
      </c>
      <c r="O53" s="66" t="s">
        <v>102</v>
      </c>
      <c r="P53" s="161"/>
    </row>
    <row r="54" spans="1:16" ht="45.65" customHeight="1">
      <c r="A54" s="10"/>
      <c r="B54" s="10"/>
      <c r="C54" s="232" t="str">
        <f t="shared" si="0"/>
        <v>Economic costs and benefitsAvoided costs to meet growth in water demandNSWCobar Shire</v>
      </c>
      <c r="D54" s="63"/>
      <c r="E54" s="66" t="s">
        <v>300</v>
      </c>
      <c r="F54" s="66" t="s">
        <v>240</v>
      </c>
      <c r="G54" s="91" t="s">
        <v>49</v>
      </c>
      <c r="H54" s="91" t="s">
        <v>389</v>
      </c>
      <c r="I54" s="92">
        <f t="shared" si="1"/>
        <v>3.1386558044806527</v>
      </c>
      <c r="J54" s="92">
        <v>2.95</v>
      </c>
      <c r="K54" s="92" t="s">
        <v>207</v>
      </c>
      <c r="L54" s="91" t="s">
        <v>352</v>
      </c>
      <c r="M54" s="93">
        <v>2022</v>
      </c>
      <c r="N54" s="66" t="s">
        <v>101</v>
      </c>
      <c r="O54" s="66" t="s">
        <v>102</v>
      </c>
      <c r="P54" s="161"/>
    </row>
    <row r="55" spans="1:16" ht="45.65" customHeight="1">
      <c r="A55" s="10"/>
      <c r="B55" s="10"/>
      <c r="C55" s="232" t="str">
        <f t="shared" si="0"/>
        <v>Economic costs and benefitsAvoided costs to meet growth in water demandNSWCobar Shire</v>
      </c>
      <c r="D55" s="63"/>
      <c r="E55" s="66" t="s">
        <v>300</v>
      </c>
      <c r="F55" s="66" t="s">
        <v>240</v>
      </c>
      <c r="G55" s="91" t="s">
        <v>49</v>
      </c>
      <c r="H55" s="91" t="s">
        <v>389</v>
      </c>
      <c r="I55" s="92">
        <f t="shared" si="1"/>
        <v>5.9581262729124242</v>
      </c>
      <c r="J55" s="92">
        <v>5.6</v>
      </c>
      <c r="K55" s="92" t="s">
        <v>207</v>
      </c>
      <c r="L55" s="91" t="s">
        <v>352</v>
      </c>
      <c r="M55" s="93">
        <v>2022</v>
      </c>
      <c r="N55" s="66" t="s">
        <v>112</v>
      </c>
      <c r="O55" s="66" t="s">
        <v>102</v>
      </c>
      <c r="P55" s="161"/>
    </row>
    <row r="56" spans="1:16" ht="45.65" customHeight="1">
      <c r="A56" s="10"/>
      <c r="B56" s="10"/>
      <c r="C56" s="232" t="str">
        <f t="shared" si="0"/>
        <v>Economic costs and benefitsAvoided costs to meet growth in water demandNSWCoffs Harbour</v>
      </c>
      <c r="D56" s="63"/>
      <c r="E56" s="66" t="s">
        <v>300</v>
      </c>
      <c r="F56" s="66" t="s">
        <v>240</v>
      </c>
      <c r="G56" s="91" t="s">
        <v>49</v>
      </c>
      <c r="H56" s="91" t="s">
        <v>390</v>
      </c>
      <c r="I56" s="92">
        <f t="shared" si="1"/>
        <v>3.5323177189409374</v>
      </c>
      <c r="J56" s="92">
        <v>3.32</v>
      </c>
      <c r="K56" s="92" t="s">
        <v>207</v>
      </c>
      <c r="L56" s="91" t="s">
        <v>352</v>
      </c>
      <c r="M56" s="93">
        <v>2022</v>
      </c>
      <c r="N56" s="76" t="s">
        <v>450</v>
      </c>
      <c r="O56" s="110" t="s">
        <v>103</v>
      </c>
      <c r="P56" s="161"/>
    </row>
    <row r="57" spans="1:16" ht="45.65" customHeight="1">
      <c r="A57" s="10"/>
      <c r="B57" s="10"/>
      <c r="C57" s="232" t="str">
        <f t="shared" si="0"/>
        <v>Economic costs and benefitsAvoided costs to meet growth in water demandNSWCoffs Harbour</v>
      </c>
      <c r="D57" s="63"/>
      <c r="E57" s="66" t="s">
        <v>300</v>
      </c>
      <c r="F57" s="66" t="s">
        <v>240</v>
      </c>
      <c r="G57" s="91" t="s">
        <v>49</v>
      </c>
      <c r="H57" s="91" t="s">
        <v>390</v>
      </c>
      <c r="I57" s="92">
        <f t="shared" si="1"/>
        <v>5.2984765784114067</v>
      </c>
      <c r="J57" s="92">
        <v>4.9800000000000004</v>
      </c>
      <c r="K57" s="92" t="s">
        <v>207</v>
      </c>
      <c r="L57" s="91" t="s">
        <v>352</v>
      </c>
      <c r="M57" s="93">
        <v>2022</v>
      </c>
      <c r="N57" s="76" t="s">
        <v>451</v>
      </c>
      <c r="O57" s="111" t="s">
        <v>103</v>
      </c>
      <c r="P57" s="161"/>
    </row>
    <row r="58" spans="1:16" ht="45.65" customHeight="1">
      <c r="A58" s="10"/>
      <c r="B58" s="10"/>
      <c r="C58" s="232" t="str">
        <f t="shared" si="0"/>
        <v>Economic costs and benefitsAvoided costs to meet growth in water demandNSWCoffs Harbour</v>
      </c>
      <c r="D58" s="63"/>
      <c r="E58" s="66" t="s">
        <v>300</v>
      </c>
      <c r="F58" s="66" t="s">
        <v>240</v>
      </c>
      <c r="G58" s="91" t="s">
        <v>49</v>
      </c>
      <c r="H58" s="91" t="s">
        <v>390</v>
      </c>
      <c r="I58" s="92">
        <f t="shared" si="1"/>
        <v>3.5323177189409374</v>
      </c>
      <c r="J58" s="92">
        <v>3.32</v>
      </c>
      <c r="K58" s="92" t="s">
        <v>207</v>
      </c>
      <c r="L58" s="91" t="s">
        <v>352</v>
      </c>
      <c r="M58" s="93">
        <v>2022</v>
      </c>
      <c r="N58" s="66" t="s">
        <v>252</v>
      </c>
      <c r="O58" s="111" t="s">
        <v>103</v>
      </c>
      <c r="P58" s="161"/>
    </row>
    <row r="59" spans="1:16" ht="45.65" customHeight="1">
      <c r="A59" s="10"/>
      <c r="B59" s="10"/>
      <c r="C59" s="232" t="str">
        <f t="shared" si="0"/>
        <v>Economic costs and benefitsAvoided costs to meet growth in water demandNSWCoonamble</v>
      </c>
      <c r="D59" s="63"/>
      <c r="E59" s="66" t="s">
        <v>300</v>
      </c>
      <c r="F59" s="66" t="s">
        <v>240</v>
      </c>
      <c r="G59" s="91" t="s">
        <v>49</v>
      </c>
      <c r="H59" s="91" t="s">
        <v>391</v>
      </c>
      <c r="I59" s="92">
        <f t="shared" si="1"/>
        <v>7.447657841140531</v>
      </c>
      <c r="J59" s="92">
        <v>7</v>
      </c>
      <c r="K59" s="92" t="s">
        <v>207</v>
      </c>
      <c r="L59" s="91" t="s">
        <v>352</v>
      </c>
      <c r="M59" s="93">
        <v>2022</v>
      </c>
      <c r="N59" s="66" t="s">
        <v>104</v>
      </c>
      <c r="O59" s="66" t="s">
        <v>105</v>
      </c>
      <c r="P59" s="161"/>
    </row>
    <row r="60" spans="1:16" ht="45.65" customHeight="1">
      <c r="A60" s="10"/>
      <c r="B60" s="10"/>
      <c r="C60" s="232" t="str">
        <f t="shared" si="0"/>
        <v>Economic costs and benefitsAvoided costs to meet growth in water demandNSWCootamundra-Gundagai</v>
      </c>
      <c r="D60" s="63"/>
      <c r="E60" s="66" t="s">
        <v>300</v>
      </c>
      <c r="F60" s="66" t="s">
        <v>240</v>
      </c>
      <c r="G60" s="91" t="s">
        <v>49</v>
      </c>
      <c r="H60" s="91" t="s">
        <v>392</v>
      </c>
      <c r="I60" s="92">
        <f t="shared" si="1"/>
        <v>2.2981344195519355</v>
      </c>
      <c r="J60" s="92">
        <v>2.16</v>
      </c>
      <c r="K60" s="92" t="s">
        <v>207</v>
      </c>
      <c r="L60" s="91" t="s">
        <v>352</v>
      </c>
      <c r="M60" s="93">
        <v>2022</v>
      </c>
      <c r="N60" s="66" t="s">
        <v>253</v>
      </c>
      <c r="O60" s="66" t="s">
        <v>106</v>
      </c>
      <c r="P60" s="161"/>
    </row>
    <row r="61" spans="1:16" ht="45.65" customHeight="1">
      <c r="A61" s="10"/>
      <c r="B61" s="10"/>
      <c r="C61" s="232" t="str">
        <f t="shared" si="0"/>
        <v>Economic costs and benefitsAvoided costs to meet growth in water demandNSWCootamundra-Gundagai</v>
      </c>
      <c r="D61" s="63"/>
      <c r="E61" s="66" t="s">
        <v>300</v>
      </c>
      <c r="F61" s="66" t="s">
        <v>240</v>
      </c>
      <c r="G61" s="91" t="s">
        <v>49</v>
      </c>
      <c r="H61" s="91" t="s">
        <v>392</v>
      </c>
      <c r="I61" s="92">
        <f t="shared" si="1"/>
        <v>3.4472016293279033</v>
      </c>
      <c r="J61" s="92">
        <v>3.24</v>
      </c>
      <c r="K61" s="92" t="s">
        <v>207</v>
      </c>
      <c r="L61" s="91" t="s">
        <v>352</v>
      </c>
      <c r="M61" s="93">
        <v>2022</v>
      </c>
      <c r="N61" s="66" t="s">
        <v>254</v>
      </c>
      <c r="O61" s="66" t="s">
        <v>106</v>
      </c>
      <c r="P61" s="161"/>
    </row>
    <row r="62" spans="1:16" ht="45.65" customHeight="1">
      <c r="A62" s="10"/>
      <c r="B62" s="10"/>
      <c r="C62" s="232" t="str">
        <f t="shared" si="0"/>
        <v>Economic costs and benefitsAvoided costs to meet growth in water demandNSWCootamundra-Gundagai</v>
      </c>
      <c r="D62" s="63"/>
      <c r="E62" s="66" t="s">
        <v>300</v>
      </c>
      <c r="F62" s="66" t="s">
        <v>240</v>
      </c>
      <c r="G62" s="91" t="s">
        <v>49</v>
      </c>
      <c r="H62" s="91" t="s">
        <v>392</v>
      </c>
      <c r="I62" s="92">
        <f t="shared" si="1"/>
        <v>1.7236008146639517</v>
      </c>
      <c r="J62" s="92">
        <v>1.62</v>
      </c>
      <c r="K62" s="92" t="s">
        <v>207</v>
      </c>
      <c r="L62" s="91" t="s">
        <v>352</v>
      </c>
      <c r="M62" s="93">
        <v>2022</v>
      </c>
      <c r="N62" s="66" t="s">
        <v>255</v>
      </c>
      <c r="O62" s="66" t="s">
        <v>106</v>
      </c>
      <c r="P62" s="161"/>
    </row>
    <row r="63" spans="1:16" ht="45.65" customHeight="1">
      <c r="A63" s="10"/>
      <c r="B63" s="10"/>
      <c r="C63" s="232" t="str">
        <f t="shared" si="0"/>
        <v>Economic costs and benefitsAvoided costs to meet growth in water demandNSWCootamundra-Gundagai</v>
      </c>
      <c r="D63" s="63"/>
      <c r="E63" s="66" t="s">
        <v>300</v>
      </c>
      <c r="F63" s="66" t="s">
        <v>240</v>
      </c>
      <c r="G63" s="91" t="s">
        <v>49</v>
      </c>
      <c r="H63" s="91" t="s">
        <v>392</v>
      </c>
      <c r="I63" s="92">
        <f t="shared" si="1"/>
        <v>2.5854012219959275</v>
      </c>
      <c r="J63" s="92">
        <v>2.4300000000000002</v>
      </c>
      <c r="K63" s="92" t="s">
        <v>207</v>
      </c>
      <c r="L63" s="91" t="s">
        <v>352</v>
      </c>
      <c r="M63" s="93">
        <v>2022</v>
      </c>
      <c r="N63" s="66" t="s">
        <v>256</v>
      </c>
      <c r="O63" s="66" t="s">
        <v>106</v>
      </c>
      <c r="P63" s="161"/>
    </row>
    <row r="64" spans="1:16" ht="45.65" customHeight="1">
      <c r="A64" s="10"/>
      <c r="B64" s="10"/>
      <c r="C64" s="232" t="str">
        <f t="shared" si="0"/>
        <v>Economic costs and benefitsAvoided costs to meet growth in water demandNSWCowra</v>
      </c>
      <c r="D64" s="63"/>
      <c r="E64" s="66" t="s">
        <v>300</v>
      </c>
      <c r="F64" s="66" t="s">
        <v>240</v>
      </c>
      <c r="G64" s="91" t="s">
        <v>49</v>
      </c>
      <c r="H64" s="91" t="s">
        <v>393</v>
      </c>
      <c r="I64" s="92">
        <f t="shared" si="1"/>
        <v>3.8515030549898177</v>
      </c>
      <c r="J64" s="92">
        <v>3.62</v>
      </c>
      <c r="K64" s="92" t="s">
        <v>207</v>
      </c>
      <c r="L64" s="91" t="s">
        <v>352</v>
      </c>
      <c r="M64" s="93">
        <v>2022</v>
      </c>
      <c r="N64" s="66" t="s">
        <v>257</v>
      </c>
      <c r="O64" s="66" t="s">
        <v>107</v>
      </c>
      <c r="P64" s="161"/>
    </row>
    <row r="65" spans="1:16" ht="45.65" customHeight="1">
      <c r="A65" s="10"/>
      <c r="B65" s="10"/>
      <c r="C65" s="232" t="str">
        <f t="shared" si="0"/>
        <v>Economic costs and benefitsAvoided costs to meet growth in water demandNSWCowra</v>
      </c>
      <c r="D65" s="63"/>
      <c r="E65" s="66" t="s">
        <v>300</v>
      </c>
      <c r="F65" s="66" t="s">
        <v>240</v>
      </c>
      <c r="G65" s="91" t="s">
        <v>49</v>
      </c>
      <c r="H65" s="91" t="s">
        <v>393</v>
      </c>
      <c r="I65" s="92">
        <f t="shared" si="1"/>
        <v>2.8513890020366608</v>
      </c>
      <c r="J65" s="92">
        <v>2.68</v>
      </c>
      <c r="K65" s="92" t="s">
        <v>207</v>
      </c>
      <c r="L65" s="91" t="s">
        <v>352</v>
      </c>
      <c r="M65" s="93">
        <v>2022</v>
      </c>
      <c r="N65" s="66" t="s">
        <v>258</v>
      </c>
      <c r="O65" s="66" t="s">
        <v>107</v>
      </c>
      <c r="P65" s="161"/>
    </row>
    <row r="66" spans="1:16" ht="45.65" customHeight="1">
      <c r="A66" s="10"/>
      <c r="B66" s="10"/>
      <c r="C66" s="232" t="str">
        <f t="shared" si="0"/>
        <v>Economic costs and benefitsAvoided costs to meet growth in water demandNSWDubbo</v>
      </c>
      <c r="D66" s="63"/>
      <c r="E66" s="66" t="s">
        <v>300</v>
      </c>
      <c r="F66" s="66" t="s">
        <v>240</v>
      </c>
      <c r="G66" s="91" t="s">
        <v>49</v>
      </c>
      <c r="H66" s="91" t="s">
        <v>394</v>
      </c>
      <c r="I66" s="92">
        <f t="shared" si="1"/>
        <v>2.3619714867617114</v>
      </c>
      <c r="J66" s="92">
        <v>2.2200000000000002</v>
      </c>
      <c r="K66" s="92" t="s">
        <v>207</v>
      </c>
      <c r="L66" s="91" t="s">
        <v>352</v>
      </c>
      <c r="M66" s="93">
        <v>2022</v>
      </c>
      <c r="N66" s="66" t="s">
        <v>259</v>
      </c>
      <c r="O66" s="94" t="s">
        <v>506</v>
      </c>
      <c r="P66" s="161"/>
    </row>
    <row r="67" spans="1:16" ht="45.65" customHeight="1">
      <c r="A67" s="10"/>
      <c r="B67" s="10"/>
      <c r="C67" s="232" t="str">
        <f t="shared" si="0"/>
        <v>Economic costs and benefitsAvoided costs to meet growth in water demandNSWDubbo</v>
      </c>
      <c r="D67" s="63"/>
      <c r="E67" s="66" t="s">
        <v>300</v>
      </c>
      <c r="F67" s="66" t="s">
        <v>240</v>
      </c>
      <c r="G67" s="91" t="s">
        <v>49</v>
      </c>
      <c r="H67" s="91" t="s">
        <v>394</v>
      </c>
      <c r="I67" s="92">
        <f t="shared" si="1"/>
        <v>2.3619714867617114</v>
      </c>
      <c r="J67" s="92">
        <v>2.2200000000000002</v>
      </c>
      <c r="K67" s="92" t="s">
        <v>207</v>
      </c>
      <c r="L67" s="91" t="s">
        <v>352</v>
      </c>
      <c r="M67" s="93">
        <v>2022</v>
      </c>
      <c r="N67" s="66" t="s">
        <v>260</v>
      </c>
      <c r="O67" s="94" t="s">
        <v>507</v>
      </c>
      <c r="P67" s="161"/>
    </row>
    <row r="68" spans="1:16" ht="45.65" customHeight="1">
      <c r="A68" s="10"/>
      <c r="B68" s="10"/>
      <c r="C68" s="232" t="str">
        <f t="shared" si="0"/>
        <v>Economic costs and benefitsAvoided costs to meet growth in water demandNSWEdward River</v>
      </c>
      <c r="D68" s="63"/>
      <c r="E68" s="66" t="s">
        <v>300</v>
      </c>
      <c r="F68" s="66" t="s">
        <v>240</v>
      </c>
      <c r="G68" s="91" t="s">
        <v>49</v>
      </c>
      <c r="H68" s="91" t="s">
        <v>395</v>
      </c>
      <c r="I68" s="92">
        <f t="shared" si="1"/>
        <v>1.1171486761710798</v>
      </c>
      <c r="J68" s="92">
        <v>1.05</v>
      </c>
      <c r="K68" s="92" t="s">
        <v>207</v>
      </c>
      <c r="L68" s="91" t="s">
        <v>352</v>
      </c>
      <c r="M68" s="93">
        <v>2022</v>
      </c>
      <c r="N68" s="66" t="s">
        <v>109</v>
      </c>
      <c r="O68" s="94" t="s">
        <v>508</v>
      </c>
      <c r="P68" s="161"/>
    </row>
    <row r="69" spans="1:16" ht="45.65" customHeight="1">
      <c r="A69" s="10"/>
      <c r="B69" s="10"/>
      <c r="C69" s="232" t="str">
        <f t="shared" si="0"/>
        <v>Economic costs and benefitsAvoided costs to meet growth in water demandNSWEdward River</v>
      </c>
      <c r="D69" s="63"/>
      <c r="E69" s="66" t="s">
        <v>300</v>
      </c>
      <c r="F69" s="66" t="s">
        <v>240</v>
      </c>
      <c r="G69" s="91" t="s">
        <v>49</v>
      </c>
      <c r="H69" s="91" t="s">
        <v>395</v>
      </c>
      <c r="I69" s="92">
        <f t="shared" si="1"/>
        <v>1.5852871690427701</v>
      </c>
      <c r="J69" s="92">
        <v>1.49</v>
      </c>
      <c r="K69" s="92" t="s">
        <v>207</v>
      </c>
      <c r="L69" s="91" t="s">
        <v>352</v>
      </c>
      <c r="M69" s="93">
        <v>2022</v>
      </c>
      <c r="N69" s="66" t="s">
        <v>110</v>
      </c>
      <c r="O69" s="94" t="s">
        <v>508</v>
      </c>
      <c r="P69" s="161"/>
    </row>
    <row r="70" spans="1:16" ht="45.65" customHeight="1">
      <c r="A70" s="10"/>
      <c r="B70" s="10"/>
      <c r="C70" s="232" t="str">
        <f t="shared" si="0"/>
        <v>Economic costs and benefitsAvoided costs to meet growth in water demandNSWEdward River</v>
      </c>
      <c r="D70" s="63"/>
      <c r="E70" s="66" t="s">
        <v>300</v>
      </c>
      <c r="F70" s="66" t="s">
        <v>240</v>
      </c>
      <c r="G70" s="91" t="s">
        <v>49</v>
      </c>
      <c r="H70" s="91" t="s">
        <v>395</v>
      </c>
      <c r="I70" s="92">
        <f t="shared" si="1"/>
        <v>1.5852871690427701</v>
      </c>
      <c r="J70" s="92">
        <v>1.49</v>
      </c>
      <c r="K70" s="92" t="s">
        <v>207</v>
      </c>
      <c r="L70" s="91" t="s">
        <v>352</v>
      </c>
      <c r="M70" s="93">
        <v>2022</v>
      </c>
      <c r="N70" s="66" t="s">
        <v>111</v>
      </c>
      <c r="O70" s="94" t="s">
        <v>509</v>
      </c>
      <c r="P70" s="161"/>
    </row>
    <row r="71" spans="1:16" ht="45.65" customHeight="1">
      <c r="A71" s="10"/>
      <c r="B71" s="10"/>
      <c r="C71" s="232" t="str">
        <f t="shared" si="0"/>
        <v>Economic costs and benefitsAvoided costs to meet growth in water demandNSWEurobodalla</v>
      </c>
      <c r="D71" s="63"/>
      <c r="E71" s="66" t="s">
        <v>300</v>
      </c>
      <c r="F71" s="66" t="s">
        <v>240</v>
      </c>
      <c r="G71" s="91" t="s">
        <v>49</v>
      </c>
      <c r="H71" s="91" t="s">
        <v>396</v>
      </c>
      <c r="I71" s="92">
        <f t="shared" si="1"/>
        <v>6.3837067209775977</v>
      </c>
      <c r="J71" s="92">
        <v>6</v>
      </c>
      <c r="K71" s="92" t="s">
        <v>207</v>
      </c>
      <c r="L71" s="91" t="s">
        <v>352</v>
      </c>
      <c r="M71" s="93">
        <v>2022</v>
      </c>
      <c r="N71" s="66" t="s">
        <v>319</v>
      </c>
      <c r="O71" s="66" t="s">
        <v>108</v>
      </c>
      <c r="P71" s="161"/>
    </row>
    <row r="72" spans="1:16" ht="45.65" customHeight="1">
      <c r="A72" s="10"/>
      <c r="B72" s="10"/>
      <c r="C72" s="232" t="str">
        <f t="shared" si="0"/>
        <v>Economic costs and benefitsAvoided costs to meet growth in water demandNSWFederation</v>
      </c>
      <c r="D72" s="63"/>
      <c r="E72" s="66" t="s">
        <v>300</v>
      </c>
      <c r="F72" s="66" t="s">
        <v>240</v>
      </c>
      <c r="G72" s="91" t="s">
        <v>49</v>
      </c>
      <c r="H72" s="91" t="s">
        <v>397</v>
      </c>
      <c r="I72" s="92">
        <f t="shared" si="1"/>
        <v>1.9151120162932795</v>
      </c>
      <c r="J72" s="92">
        <v>1.8</v>
      </c>
      <c r="K72" s="92" t="s">
        <v>207</v>
      </c>
      <c r="L72" s="91" t="s">
        <v>352</v>
      </c>
      <c r="M72" s="93">
        <v>2022</v>
      </c>
      <c r="N72" s="66" t="s">
        <v>317</v>
      </c>
      <c r="O72" s="94" t="s">
        <v>510</v>
      </c>
      <c r="P72" s="161"/>
    </row>
    <row r="73" spans="1:16" ht="45.65" customHeight="1">
      <c r="A73" s="10"/>
      <c r="B73" s="10"/>
      <c r="C73" s="232" t="str">
        <f t="shared" ref="C73:C136" si="2">E73&amp;F73&amp;G73&amp;H73</f>
        <v>Economic costs and benefitsAvoided costs to meet growth in water demandNSWFederation</v>
      </c>
      <c r="D73" s="63"/>
      <c r="E73" s="66" t="s">
        <v>300</v>
      </c>
      <c r="F73" s="66" t="s">
        <v>240</v>
      </c>
      <c r="G73" s="91" t="s">
        <v>49</v>
      </c>
      <c r="H73" s="91" t="s">
        <v>397</v>
      </c>
      <c r="I73" s="92">
        <f t="shared" ref="I73:I136" si="3">J73*INDEX(CPIindex,MATCH(K73,FYname,0),2)</f>
        <v>2.8726680244399194</v>
      </c>
      <c r="J73" s="92">
        <v>2.7</v>
      </c>
      <c r="K73" s="92" t="s">
        <v>207</v>
      </c>
      <c r="L73" s="91" t="s">
        <v>352</v>
      </c>
      <c r="M73" s="93">
        <v>2022</v>
      </c>
      <c r="N73" s="66" t="s">
        <v>318</v>
      </c>
      <c r="O73" s="94" t="s">
        <v>510</v>
      </c>
      <c r="P73" s="161"/>
    </row>
    <row r="74" spans="1:16" ht="45.65" customHeight="1">
      <c r="A74" s="10"/>
      <c r="B74" s="10"/>
      <c r="C74" s="232" t="str">
        <f t="shared" si="2"/>
        <v>Economic costs and benefitsAvoided costs to meet growth in water demandNSWForbes</v>
      </c>
      <c r="D74" s="63"/>
      <c r="E74" s="66" t="s">
        <v>300</v>
      </c>
      <c r="F74" s="66" t="s">
        <v>240</v>
      </c>
      <c r="G74" s="91" t="s">
        <v>49</v>
      </c>
      <c r="H74" s="91" t="s">
        <v>398</v>
      </c>
      <c r="I74" s="92">
        <f t="shared" si="3"/>
        <v>1.7555193482688394</v>
      </c>
      <c r="J74" s="92">
        <v>1.65</v>
      </c>
      <c r="K74" s="92" t="s">
        <v>207</v>
      </c>
      <c r="L74" s="91" t="s">
        <v>352</v>
      </c>
      <c r="M74" s="93">
        <v>2022</v>
      </c>
      <c r="N74" s="66" t="s">
        <v>261</v>
      </c>
      <c r="O74" s="66" t="s">
        <v>113</v>
      </c>
      <c r="P74" s="161"/>
    </row>
    <row r="75" spans="1:16" ht="45.65" customHeight="1">
      <c r="A75" s="10"/>
      <c r="B75" s="10"/>
      <c r="C75" s="232" t="str">
        <f t="shared" si="2"/>
        <v>Economic costs and benefitsAvoided costs to meet growth in water demandNSWGilgandra</v>
      </c>
      <c r="D75" s="63"/>
      <c r="E75" s="66" t="s">
        <v>300</v>
      </c>
      <c r="F75" s="66" t="s">
        <v>240</v>
      </c>
      <c r="G75" s="91" t="s">
        <v>49</v>
      </c>
      <c r="H75" s="91" t="s">
        <v>399</v>
      </c>
      <c r="I75" s="92">
        <f t="shared" si="3"/>
        <v>2.7662729124236258</v>
      </c>
      <c r="J75" s="92">
        <v>2.6</v>
      </c>
      <c r="K75" s="92" t="s">
        <v>207</v>
      </c>
      <c r="L75" s="91" t="s">
        <v>352</v>
      </c>
      <c r="M75" s="93">
        <v>2022</v>
      </c>
      <c r="N75" s="66" t="s">
        <v>262</v>
      </c>
      <c r="O75" s="66" t="s">
        <v>114</v>
      </c>
      <c r="P75" s="161"/>
    </row>
    <row r="76" spans="1:16" ht="45.65" customHeight="1">
      <c r="A76" s="10"/>
      <c r="B76" s="10"/>
      <c r="C76" s="232" t="str">
        <f t="shared" si="2"/>
        <v>Economic costs and benefitsAvoided costs to meet growth in water demandNSWGlenn Innes</v>
      </c>
      <c r="D76" s="63"/>
      <c r="E76" s="66" t="s">
        <v>300</v>
      </c>
      <c r="F76" s="66" t="s">
        <v>240</v>
      </c>
      <c r="G76" s="91" t="s">
        <v>49</v>
      </c>
      <c r="H76" s="91" t="s">
        <v>400</v>
      </c>
      <c r="I76" s="92">
        <f t="shared" si="3"/>
        <v>2.9684236252545833</v>
      </c>
      <c r="J76" s="92">
        <v>2.79</v>
      </c>
      <c r="K76" s="92" t="s">
        <v>207</v>
      </c>
      <c r="L76" s="91" t="s">
        <v>352</v>
      </c>
      <c r="M76" s="93">
        <v>2022</v>
      </c>
      <c r="N76" s="107" t="s">
        <v>293</v>
      </c>
      <c r="O76" s="66" t="s">
        <v>115</v>
      </c>
      <c r="P76" s="161"/>
    </row>
    <row r="77" spans="1:16" ht="45.65" customHeight="1">
      <c r="A77" s="10"/>
      <c r="B77" s="10"/>
      <c r="C77" s="232" t="str">
        <f t="shared" si="2"/>
        <v>Economic costs and benefitsAvoided costs to meet growth in water demandNSWGlenn Innes</v>
      </c>
      <c r="D77" s="63"/>
      <c r="E77" s="66" t="s">
        <v>300</v>
      </c>
      <c r="F77" s="66" t="s">
        <v>240</v>
      </c>
      <c r="G77" s="91" t="s">
        <v>49</v>
      </c>
      <c r="H77" s="91" t="s">
        <v>400</v>
      </c>
      <c r="I77" s="92">
        <f t="shared" si="3"/>
        <v>4.5537107942973538</v>
      </c>
      <c r="J77" s="92">
        <v>4.28</v>
      </c>
      <c r="K77" s="92" t="s">
        <v>207</v>
      </c>
      <c r="L77" s="91" t="s">
        <v>352</v>
      </c>
      <c r="M77" s="93">
        <v>2022</v>
      </c>
      <c r="N77" s="107" t="s">
        <v>294</v>
      </c>
      <c r="O77" s="66" t="s">
        <v>115</v>
      </c>
      <c r="P77" s="161"/>
    </row>
    <row r="78" spans="1:16" ht="45.65" customHeight="1">
      <c r="A78" s="10"/>
      <c r="B78" s="10"/>
      <c r="C78" s="232" t="str">
        <f t="shared" si="2"/>
        <v>Economic costs and benefitsAvoided costs to meet growth in water demandNSWNSW</v>
      </c>
      <c r="D78" s="63"/>
      <c r="E78" s="66" t="s">
        <v>300</v>
      </c>
      <c r="F78" s="66" t="s">
        <v>240</v>
      </c>
      <c r="G78" s="91" t="s">
        <v>49</v>
      </c>
      <c r="H78" s="112" t="s">
        <v>49</v>
      </c>
      <c r="I78" s="92">
        <f t="shared" si="3"/>
        <v>2.6811568228105913</v>
      </c>
      <c r="J78" s="92">
        <v>2.52</v>
      </c>
      <c r="K78" s="92" t="s">
        <v>207</v>
      </c>
      <c r="L78" s="91" t="s">
        <v>352</v>
      </c>
      <c r="M78" s="93">
        <v>2022</v>
      </c>
      <c r="N78" s="66" t="s">
        <v>116</v>
      </c>
      <c r="O78" s="66" t="s">
        <v>118</v>
      </c>
      <c r="P78" s="161"/>
    </row>
    <row r="79" spans="1:16" ht="45.65" customHeight="1">
      <c r="A79" s="10"/>
      <c r="B79" s="10"/>
      <c r="C79" s="232" t="str">
        <f t="shared" si="2"/>
        <v>Economic costs and benefitsAvoided costs to meet growth in water demandNSWNSW</v>
      </c>
      <c r="D79" s="63"/>
      <c r="E79" s="66" t="s">
        <v>300</v>
      </c>
      <c r="F79" s="66" t="s">
        <v>240</v>
      </c>
      <c r="G79" s="91" t="s">
        <v>49</v>
      </c>
      <c r="H79" s="92" t="s">
        <v>49</v>
      </c>
      <c r="I79" s="92">
        <f t="shared" si="3"/>
        <v>1.9257515274949089</v>
      </c>
      <c r="J79" s="92">
        <v>1.81</v>
      </c>
      <c r="K79" s="92" t="s">
        <v>207</v>
      </c>
      <c r="L79" s="91" t="s">
        <v>352</v>
      </c>
      <c r="M79" s="93">
        <v>2022</v>
      </c>
      <c r="N79" s="66" t="s">
        <v>117</v>
      </c>
      <c r="O79" s="66" t="s">
        <v>118</v>
      </c>
      <c r="P79" s="161"/>
    </row>
    <row r="80" spans="1:16" ht="45.65" customHeight="1">
      <c r="A80" s="10"/>
      <c r="B80" s="10"/>
      <c r="C80" s="232" t="str">
        <f t="shared" si="2"/>
        <v>Economic costs and benefitsAvoided costs to meet growth in water demandNSWGreater Hume</v>
      </c>
      <c r="D80" s="63"/>
      <c r="E80" s="66" t="s">
        <v>300</v>
      </c>
      <c r="F80" s="66" t="s">
        <v>240</v>
      </c>
      <c r="G80" s="91" t="s">
        <v>49</v>
      </c>
      <c r="H80" s="91" t="s">
        <v>401</v>
      </c>
      <c r="I80" s="92">
        <f t="shared" si="3"/>
        <v>1.6704032586558049</v>
      </c>
      <c r="J80" s="92">
        <v>1.57</v>
      </c>
      <c r="K80" s="92" t="s">
        <v>207</v>
      </c>
      <c r="L80" s="91" t="s">
        <v>352</v>
      </c>
      <c r="M80" s="93">
        <v>2021</v>
      </c>
      <c r="N80" s="66" t="s">
        <v>263</v>
      </c>
      <c r="O80" s="94" t="s">
        <v>511</v>
      </c>
      <c r="P80" s="161"/>
    </row>
    <row r="81" spans="1:16" ht="45.65" customHeight="1">
      <c r="A81" s="10"/>
      <c r="B81" s="10"/>
      <c r="C81" s="232" t="str">
        <f t="shared" si="2"/>
        <v>Economic costs and benefitsAvoided costs to meet growth in water demandNSWGriffth</v>
      </c>
      <c r="D81" s="63"/>
      <c r="E81" s="66" t="s">
        <v>300</v>
      </c>
      <c r="F81" s="66" t="s">
        <v>240</v>
      </c>
      <c r="G81" s="91" t="s">
        <v>49</v>
      </c>
      <c r="H81" s="91" t="s">
        <v>402</v>
      </c>
      <c r="I81" s="92">
        <f t="shared" si="3"/>
        <v>0.84052138492871709</v>
      </c>
      <c r="J81" s="92">
        <v>0.79</v>
      </c>
      <c r="K81" s="92" t="s">
        <v>207</v>
      </c>
      <c r="L81" s="91" t="s">
        <v>352</v>
      </c>
      <c r="M81" s="93">
        <v>2022</v>
      </c>
      <c r="N81" s="66" t="s">
        <v>264</v>
      </c>
      <c r="O81" s="66" t="s">
        <v>119</v>
      </c>
      <c r="P81" s="161"/>
    </row>
    <row r="82" spans="1:16" ht="45.65" customHeight="1">
      <c r="A82" s="10"/>
      <c r="B82" s="10"/>
      <c r="C82" s="232" t="str">
        <f t="shared" si="2"/>
        <v>Economic costs and benefitsAvoided costs to meet growth in water demandNSWGriffth</v>
      </c>
      <c r="D82" s="63"/>
      <c r="E82" s="66" t="s">
        <v>300</v>
      </c>
      <c r="F82" s="66" t="s">
        <v>240</v>
      </c>
      <c r="G82" s="91" t="s">
        <v>49</v>
      </c>
      <c r="H82" s="91" t="s">
        <v>402</v>
      </c>
      <c r="I82" s="92">
        <f t="shared" si="3"/>
        <v>1.7874378818737273</v>
      </c>
      <c r="J82" s="92">
        <v>1.68</v>
      </c>
      <c r="K82" s="92" t="s">
        <v>207</v>
      </c>
      <c r="L82" s="91" t="s">
        <v>352</v>
      </c>
      <c r="M82" s="93">
        <v>2022</v>
      </c>
      <c r="N82" s="66" t="s">
        <v>265</v>
      </c>
      <c r="O82" s="66" t="s">
        <v>119</v>
      </c>
      <c r="P82" s="161"/>
    </row>
    <row r="83" spans="1:16" ht="45.65" customHeight="1">
      <c r="A83" s="10"/>
      <c r="B83" s="10"/>
      <c r="C83" s="232" t="str">
        <f t="shared" si="2"/>
        <v>Economic costs and benefitsAvoided costs to meet growth in water demandNSWGunnedah</v>
      </c>
      <c r="D83" s="63"/>
      <c r="E83" s="66" t="s">
        <v>300</v>
      </c>
      <c r="F83" s="66" t="s">
        <v>240</v>
      </c>
      <c r="G83" s="91" t="s">
        <v>49</v>
      </c>
      <c r="H83" s="91" t="s">
        <v>403</v>
      </c>
      <c r="I83" s="92">
        <f t="shared" si="3"/>
        <v>3.8621425661914466</v>
      </c>
      <c r="J83" s="92">
        <v>3.63</v>
      </c>
      <c r="K83" s="92" t="s">
        <v>207</v>
      </c>
      <c r="L83" s="91" t="s">
        <v>352</v>
      </c>
      <c r="M83" s="93">
        <v>2022</v>
      </c>
      <c r="N83" s="66" t="s">
        <v>120</v>
      </c>
      <c r="O83" s="66" t="s">
        <v>121</v>
      </c>
      <c r="P83" s="161"/>
    </row>
    <row r="84" spans="1:16" ht="45.65" customHeight="1">
      <c r="A84" s="10"/>
      <c r="B84" s="10"/>
      <c r="C84" s="232" t="str">
        <f t="shared" si="2"/>
        <v>Economic costs and benefitsAvoided costs to meet growth in water demandNSWGwydir</v>
      </c>
      <c r="D84" s="63"/>
      <c r="E84" s="66" t="s">
        <v>300</v>
      </c>
      <c r="F84" s="66" t="s">
        <v>240</v>
      </c>
      <c r="G84" s="91" t="s">
        <v>49</v>
      </c>
      <c r="H84" s="91" t="s">
        <v>404</v>
      </c>
      <c r="I84" s="92">
        <f t="shared" si="3"/>
        <v>1.702321792260693</v>
      </c>
      <c r="J84" s="92">
        <v>1.6</v>
      </c>
      <c r="K84" s="92" t="s">
        <v>207</v>
      </c>
      <c r="L84" s="91" t="s">
        <v>352</v>
      </c>
      <c r="M84" s="93">
        <v>2022</v>
      </c>
      <c r="N84" s="66" t="s">
        <v>122</v>
      </c>
      <c r="O84" s="66" t="s">
        <v>123</v>
      </c>
      <c r="P84" s="161"/>
    </row>
    <row r="85" spans="1:16" ht="45.65" customHeight="1">
      <c r="A85" s="10"/>
      <c r="B85" s="10"/>
      <c r="C85" s="232" t="str">
        <f t="shared" si="2"/>
        <v>Economic costs and benefitsAvoided costs to meet growth in water demandNSWGwydir</v>
      </c>
      <c r="D85" s="63"/>
      <c r="E85" s="66" t="s">
        <v>300</v>
      </c>
      <c r="F85" s="66" t="s">
        <v>240</v>
      </c>
      <c r="G85" s="91" t="s">
        <v>49</v>
      </c>
      <c r="H85" s="91" t="s">
        <v>404</v>
      </c>
      <c r="I85" s="92">
        <f t="shared" si="3"/>
        <v>2.3406924643584528</v>
      </c>
      <c r="J85" s="92">
        <v>2.2000000000000002</v>
      </c>
      <c r="K85" s="92" t="s">
        <v>207</v>
      </c>
      <c r="L85" s="91" t="s">
        <v>352</v>
      </c>
      <c r="M85" s="93">
        <v>2022</v>
      </c>
      <c r="N85" s="66" t="s">
        <v>228</v>
      </c>
      <c r="O85" s="66" t="s">
        <v>123</v>
      </c>
      <c r="P85" s="161"/>
    </row>
    <row r="86" spans="1:16" ht="45.65" customHeight="1">
      <c r="A86" s="10"/>
      <c r="B86" s="10"/>
      <c r="C86" s="232" t="str">
        <f t="shared" si="2"/>
        <v>Economic costs and benefitsAvoided costs to meet growth in water demandNSWHay</v>
      </c>
      <c r="D86" s="63"/>
      <c r="E86" s="66" t="s">
        <v>300</v>
      </c>
      <c r="F86" s="66" t="s">
        <v>240</v>
      </c>
      <c r="G86" s="91" t="s">
        <v>49</v>
      </c>
      <c r="H86" s="91" t="s">
        <v>405</v>
      </c>
      <c r="I86" s="92">
        <f t="shared" si="3"/>
        <v>1.3557285683897045</v>
      </c>
      <c r="J86" s="92">
        <v>1.22</v>
      </c>
      <c r="K86" s="92" t="s">
        <v>205</v>
      </c>
      <c r="L86" s="91" t="s">
        <v>352</v>
      </c>
      <c r="M86" s="93">
        <v>2021</v>
      </c>
      <c r="N86" s="66" t="s">
        <v>124</v>
      </c>
      <c r="O86" s="94" t="s">
        <v>512</v>
      </c>
      <c r="P86" s="161"/>
    </row>
    <row r="87" spans="1:16" ht="45.65" customHeight="1">
      <c r="A87" s="10"/>
      <c r="B87" s="10"/>
      <c r="C87" s="232" t="str">
        <f t="shared" si="2"/>
        <v>Economic costs and benefitsAvoided costs to meet growth in water demandNSWInverell</v>
      </c>
      <c r="D87" s="63"/>
      <c r="E87" s="66" t="s">
        <v>300</v>
      </c>
      <c r="F87" s="66" t="s">
        <v>240</v>
      </c>
      <c r="G87" s="91" t="s">
        <v>49</v>
      </c>
      <c r="H87" s="91" t="s">
        <v>406</v>
      </c>
      <c r="I87" s="92">
        <f t="shared" si="3"/>
        <v>1.9780302063390773</v>
      </c>
      <c r="J87" s="92">
        <v>1.78</v>
      </c>
      <c r="K87" s="92" t="s">
        <v>205</v>
      </c>
      <c r="L87" s="91" t="s">
        <v>352</v>
      </c>
      <c r="M87" s="93">
        <v>2022</v>
      </c>
      <c r="N87" s="107" t="s">
        <v>320</v>
      </c>
      <c r="O87" s="66" t="s">
        <v>125</v>
      </c>
      <c r="P87" s="161"/>
    </row>
    <row r="88" spans="1:16" ht="45.65" customHeight="1">
      <c r="A88" s="10"/>
      <c r="B88" s="10"/>
      <c r="C88" s="232" t="str">
        <f t="shared" si="2"/>
        <v>Economic costs and benefitsAvoided costs to meet growth in water demandNSWInverell</v>
      </c>
      <c r="D88" s="63"/>
      <c r="E88" s="66" t="s">
        <v>300</v>
      </c>
      <c r="F88" s="66" t="s">
        <v>240</v>
      </c>
      <c r="G88" s="91" t="s">
        <v>49</v>
      </c>
      <c r="H88" s="91" t="s">
        <v>406</v>
      </c>
      <c r="I88" s="92">
        <f t="shared" si="3"/>
        <v>2.3002935545628591</v>
      </c>
      <c r="J88" s="92">
        <v>2.0699999999999998</v>
      </c>
      <c r="K88" s="92" t="s">
        <v>205</v>
      </c>
      <c r="L88" s="91" t="s">
        <v>352</v>
      </c>
      <c r="M88" s="93">
        <v>2022</v>
      </c>
      <c r="N88" s="66" t="s">
        <v>321</v>
      </c>
      <c r="O88" s="66" t="s">
        <v>125</v>
      </c>
      <c r="P88" s="161"/>
    </row>
    <row r="89" spans="1:16" ht="45.65" customHeight="1">
      <c r="A89" s="10"/>
      <c r="B89" s="10"/>
      <c r="C89" s="232" t="str">
        <f t="shared" si="2"/>
        <v>Economic costs and benefitsAvoided costs to meet growth in water demandNSWKempsey</v>
      </c>
      <c r="D89" s="63"/>
      <c r="E89" s="66" t="s">
        <v>300</v>
      </c>
      <c r="F89" s="66" t="s">
        <v>240</v>
      </c>
      <c r="G89" s="91" t="s">
        <v>49</v>
      </c>
      <c r="H89" s="91" t="s">
        <v>407</v>
      </c>
      <c r="I89" s="92">
        <f t="shared" si="3"/>
        <v>3.1918533604887989</v>
      </c>
      <c r="J89" s="92">
        <v>3</v>
      </c>
      <c r="K89" s="92" t="s">
        <v>207</v>
      </c>
      <c r="L89" s="91" t="s">
        <v>352</v>
      </c>
      <c r="M89" s="93">
        <v>2022</v>
      </c>
      <c r="N89" s="66" t="s">
        <v>266</v>
      </c>
      <c r="O89" s="66" t="s">
        <v>126</v>
      </c>
      <c r="P89" s="161"/>
    </row>
    <row r="90" spans="1:16" ht="45.65" customHeight="1">
      <c r="A90" s="10"/>
      <c r="B90" s="10"/>
      <c r="C90" s="232" t="str">
        <f t="shared" si="2"/>
        <v>Economic costs and benefitsAvoided costs to meet growth in water demandNSWKempsey</v>
      </c>
      <c r="D90" s="63"/>
      <c r="E90" s="66" t="s">
        <v>300</v>
      </c>
      <c r="F90" s="66" t="s">
        <v>240</v>
      </c>
      <c r="G90" s="91" t="s">
        <v>49</v>
      </c>
      <c r="H90" s="91" t="s">
        <v>407</v>
      </c>
      <c r="I90" s="92">
        <f t="shared" si="3"/>
        <v>4.6175478615071288</v>
      </c>
      <c r="J90" s="92">
        <v>4.34</v>
      </c>
      <c r="K90" s="92" t="s">
        <v>207</v>
      </c>
      <c r="L90" s="91" t="s">
        <v>352</v>
      </c>
      <c r="M90" s="93">
        <v>2022</v>
      </c>
      <c r="N90" s="66" t="s">
        <v>267</v>
      </c>
      <c r="O90" s="66" t="s">
        <v>126</v>
      </c>
      <c r="P90" s="161"/>
    </row>
    <row r="91" spans="1:16" ht="45.65" customHeight="1">
      <c r="A91" s="10"/>
      <c r="B91" s="10"/>
      <c r="C91" s="232" t="str">
        <f t="shared" si="2"/>
        <v>Economic costs and benefitsAvoided costs to meet growth in water demandNSWLachlan</v>
      </c>
      <c r="D91" s="63"/>
      <c r="E91" s="66" t="s">
        <v>300</v>
      </c>
      <c r="F91" s="66" t="s">
        <v>240</v>
      </c>
      <c r="G91" s="91" t="s">
        <v>49</v>
      </c>
      <c r="H91" s="91" t="s">
        <v>408</v>
      </c>
      <c r="I91" s="92">
        <f t="shared" si="3"/>
        <v>3.2982484725050925</v>
      </c>
      <c r="J91" s="92">
        <v>3.1</v>
      </c>
      <c r="K91" s="92" t="s">
        <v>207</v>
      </c>
      <c r="L91" s="91" t="s">
        <v>352</v>
      </c>
      <c r="M91" s="93">
        <v>2022</v>
      </c>
      <c r="N91" s="66" t="s">
        <v>268</v>
      </c>
      <c r="O91" s="66" t="s">
        <v>127</v>
      </c>
      <c r="P91" s="161"/>
    </row>
    <row r="92" spans="1:16" ht="45.65" customHeight="1">
      <c r="A92" s="10"/>
      <c r="B92" s="10"/>
      <c r="C92" s="232" t="str">
        <f t="shared" si="2"/>
        <v>Economic costs and benefitsAvoided costs to meet growth in water demandNSWLachlan</v>
      </c>
      <c r="D92" s="63"/>
      <c r="E92" s="66" t="s">
        <v>300</v>
      </c>
      <c r="F92" s="66" t="s">
        <v>240</v>
      </c>
      <c r="G92" s="91" t="s">
        <v>49</v>
      </c>
      <c r="H92" s="91" t="s">
        <v>408</v>
      </c>
      <c r="I92" s="92">
        <f t="shared" si="3"/>
        <v>4.6281873727087586</v>
      </c>
      <c r="J92" s="92">
        <v>4.3499999999999996</v>
      </c>
      <c r="K92" s="92" t="s">
        <v>207</v>
      </c>
      <c r="L92" s="91" t="s">
        <v>352</v>
      </c>
      <c r="M92" s="93">
        <v>2022</v>
      </c>
      <c r="N92" s="66" t="s">
        <v>269</v>
      </c>
      <c r="O92" s="66" t="s">
        <v>127</v>
      </c>
      <c r="P92" s="161"/>
    </row>
    <row r="93" spans="1:16" ht="45.65" customHeight="1">
      <c r="A93" s="10"/>
      <c r="B93" s="10"/>
      <c r="C93" s="232" t="str">
        <f t="shared" si="2"/>
        <v>Economic costs and benefitsAvoided costs to meet growth in water demandNSWLeeton</v>
      </c>
      <c r="D93" s="63"/>
      <c r="E93" s="66" t="s">
        <v>300</v>
      </c>
      <c r="F93" s="66" t="s">
        <v>240</v>
      </c>
      <c r="G93" s="91" t="s">
        <v>49</v>
      </c>
      <c r="H93" s="91" t="s">
        <v>409</v>
      </c>
      <c r="I93" s="92">
        <f t="shared" si="3"/>
        <v>1.3299389002036663</v>
      </c>
      <c r="J93" s="92">
        <v>1.25</v>
      </c>
      <c r="K93" s="92" t="s">
        <v>207</v>
      </c>
      <c r="L93" s="91" t="s">
        <v>352</v>
      </c>
      <c r="M93" s="93">
        <v>2022</v>
      </c>
      <c r="N93" s="66" t="s">
        <v>229</v>
      </c>
      <c r="O93" s="66" t="s">
        <v>128</v>
      </c>
      <c r="P93" s="161"/>
    </row>
    <row r="94" spans="1:16" ht="45.65" customHeight="1">
      <c r="A94" s="10"/>
      <c r="B94" s="10"/>
      <c r="C94" s="232" t="str">
        <f t="shared" si="2"/>
        <v>Economic costs and benefitsAvoided costs to meet growth in water demandNSWLeeton</v>
      </c>
      <c r="D94" s="63"/>
      <c r="E94" s="66" t="s">
        <v>300</v>
      </c>
      <c r="F94" s="66" t="s">
        <v>240</v>
      </c>
      <c r="G94" s="91" t="s">
        <v>49</v>
      </c>
      <c r="H94" s="91" t="s">
        <v>409</v>
      </c>
      <c r="I94" s="92">
        <f t="shared" si="3"/>
        <v>1.8619144602851327</v>
      </c>
      <c r="J94" s="92">
        <v>1.75</v>
      </c>
      <c r="K94" s="92" t="s">
        <v>207</v>
      </c>
      <c r="L94" s="91" t="s">
        <v>352</v>
      </c>
      <c r="M94" s="93">
        <v>2022</v>
      </c>
      <c r="N94" s="66" t="s">
        <v>230</v>
      </c>
      <c r="O94" s="66" t="s">
        <v>128</v>
      </c>
      <c r="P94" s="161"/>
    </row>
    <row r="95" spans="1:16" ht="45.65" customHeight="1">
      <c r="A95" s="10"/>
      <c r="B95" s="10"/>
      <c r="C95" s="232" t="str">
        <f t="shared" si="2"/>
        <v>Economic costs and benefitsAvoided costs to meet growth in water demandNSWLeeton</v>
      </c>
      <c r="D95" s="63"/>
      <c r="E95" s="66" t="s">
        <v>300</v>
      </c>
      <c r="F95" s="66" t="s">
        <v>240</v>
      </c>
      <c r="G95" s="91" t="s">
        <v>49</v>
      </c>
      <c r="H95" s="91" t="s">
        <v>409</v>
      </c>
      <c r="I95" s="92">
        <f t="shared" si="3"/>
        <v>3.2982484725050925</v>
      </c>
      <c r="J95" s="92">
        <v>3.1</v>
      </c>
      <c r="K95" s="92" t="s">
        <v>207</v>
      </c>
      <c r="L95" s="91" t="s">
        <v>352</v>
      </c>
      <c r="M95" s="93">
        <v>2022</v>
      </c>
      <c r="N95" s="66" t="s">
        <v>231</v>
      </c>
      <c r="O95" s="66" t="s">
        <v>128</v>
      </c>
      <c r="P95" s="161"/>
    </row>
    <row r="96" spans="1:16" ht="45.65" customHeight="1">
      <c r="A96" s="10"/>
      <c r="B96" s="10"/>
      <c r="C96" s="232" t="str">
        <f t="shared" si="2"/>
        <v>Economic costs and benefitsAvoided costs to meet growth in water demandNSWLithgow</v>
      </c>
      <c r="D96" s="63"/>
      <c r="E96" s="66" t="s">
        <v>300</v>
      </c>
      <c r="F96" s="66" t="s">
        <v>240</v>
      </c>
      <c r="G96" s="91" t="s">
        <v>49</v>
      </c>
      <c r="H96" s="91" t="s">
        <v>410</v>
      </c>
      <c r="I96" s="92">
        <f t="shared" si="3"/>
        <v>3.0322606924643591</v>
      </c>
      <c r="J96" s="92">
        <v>2.85</v>
      </c>
      <c r="K96" s="92" t="s">
        <v>207</v>
      </c>
      <c r="L96" s="91" t="s">
        <v>352</v>
      </c>
      <c r="M96" s="93">
        <v>2022</v>
      </c>
      <c r="N96" s="66" t="s">
        <v>270</v>
      </c>
      <c r="O96" s="66" t="s">
        <v>130</v>
      </c>
      <c r="P96" s="161"/>
    </row>
    <row r="97" spans="1:16" ht="45.65" customHeight="1">
      <c r="A97" s="10"/>
      <c r="B97" s="10"/>
      <c r="C97" s="232" t="str">
        <f t="shared" si="2"/>
        <v>Economic costs and benefitsAvoided costs to meet growth in water demandNSWLithgow</v>
      </c>
      <c r="D97" s="63"/>
      <c r="E97" s="66" t="s">
        <v>300</v>
      </c>
      <c r="F97" s="66" t="s">
        <v>240</v>
      </c>
      <c r="G97" s="91" t="s">
        <v>49</v>
      </c>
      <c r="H97" s="91" t="s">
        <v>410</v>
      </c>
      <c r="I97" s="92">
        <f t="shared" si="3"/>
        <v>5.3516741344195538</v>
      </c>
      <c r="J97" s="92">
        <v>5.03</v>
      </c>
      <c r="K97" s="92" t="s">
        <v>207</v>
      </c>
      <c r="L97" s="91" t="s">
        <v>352</v>
      </c>
      <c r="M97" s="93">
        <v>2022</v>
      </c>
      <c r="N97" s="66" t="s">
        <v>271</v>
      </c>
      <c r="O97" s="66" t="s">
        <v>130</v>
      </c>
      <c r="P97" s="161"/>
    </row>
    <row r="98" spans="1:16" ht="45.65" customHeight="1">
      <c r="A98" s="10"/>
      <c r="B98" s="10"/>
      <c r="C98" s="232" t="str">
        <f t="shared" si="2"/>
        <v>Economic costs and benefitsAvoided costs to meet growth in water demandNSWLithgow</v>
      </c>
      <c r="D98" s="63"/>
      <c r="E98" s="66" t="s">
        <v>300</v>
      </c>
      <c r="F98" s="66" t="s">
        <v>240</v>
      </c>
      <c r="G98" s="91" t="s">
        <v>49</v>
      </c>
      <c r="H98" s="91" t="s">
        <v>410</v>
      </c>
      <c r="I98" s="92">
        <f t="shared" si="3"/>
        <v>3.0322606924643591</v>
      </c>
      <c r="J98" s="92">
        <v>2.85</v>
      </c>
      <c r="K98" s="92" t="s">
        <v>207</v>
      </c>
      <c r="L98" s="91" t="s">
        <v>352</v>
      </c>
      <c r="M98" s="93">
        <v>2022</v>
      </c>
      <c r="N98" s="66" t="s">
        <v>272</v>
      </c>
      <c r="O98" s="66" t="s">
        <v>130</v>
      </c>
      <c r="P98" s="161"/>
    </row>
    <row r="99" spans="1:16" ht="45.65" customHeight="1">
      <c r="A99" s="10"/>
      <c r="B99" s="10"/>
      <c r="C99" s="232" t="str">
        <f t="shared" si="2"/>
        <v>Economic costs and benefitsAvoided costs to meet growth in water demandNSWLithgow</v>
      </c>
      <c r="D99" s="63"/>
      <c r="E99" s="66" t="s">
        <v>300</v>
      </c>
      <c r="F99" s="66" t="s">
        <v>240</v>
      </c>
      <c r="G99" s="91" t="s">
        <v>49</v>
      </c>
      <c r="H99" s="91" t="s">
        <v>410</v>
      </c>
      <c r="I99" s="92">
        <f t="shared" si="3"/>
        <v>5.3410346232179231</v>
      </c>
      <c r="J99" s="92">
        <v>5.0199999999999996</v>
      </c>
      <c r="K99" s="92" t="s">
        <v>207</v>
      </c>
      <c r="L99" s="91" t="s">
        <v>352</v>
      </c>
      <c r="M99" s="93">
        <v>2022</v>
      </c>
      <c r="N99" s="66" t="s">
        <v>273</v>
      </c>
      <c r="O99" s="66" t="s">
        <v>130</v>
      </c>
      <c r="P99" s="161"/>
    </row>
    <row r="100" spans="1:16" ht="45.65" customHeight="1">
      <c r="A100" s="10"/>
      <c r="B100" s="10"/>
      <c r="C100" s="232" t="str">
        <f t="shared" si="2"/>
        <v>Economic costs and benefitsAvoided costs to meet growth in water demandNSWLiverpool</v>
      </c>
      <c r="D100" s="63"/>
      <c r="E100" s="66" t="s">
        <v>300</v>
      </c>
      <c r="F100" s="66" t="s">
        <v>240</v>
      </c>
      <c r="G100" s="91" t="s">
        <v>49</v>
      </c>
      <c r="H100" s="91" t="s">
        <v>411</v>
      </c>
      <c r="I100" s="92">
        <f t="shared" si="3"/>
        <v>2.2342973523421596</v>
      </c>
      <c r="J100" s="92">
        <v>2.1</v>
      </c>
      <c r="K100" s="92" t="s">
        <v>207</v>
      </c>
      <c r="L100" s="91" t="s">
        <v>352</v>
      </c>
      <c r="M100" s="93">
        <v>2022</v>
      </c>
      <c r="N100" s="66" t="s">
        <v>274</v>
      </c>
      <c r="O100" s="66" t="s">
        <v>129</v>
      </c>
      <c r="P100" s="161"/>
    </row>
    <row r="101" spans="1:16" ht="45.65" customHeight="1">
      <c r="A101" s="10"/>
      <c r="B101" s="10"/>
      <c r="C101" s="232" t="str">
        <f t="shared" si="2"/>
        <v>Economic costs and benefitsAvoided costs to meet growth in water demandNSWLiverpool</v>
      </c>
      <c r="D101" s="63"/>
      <c r="E101" s="66" t="s">
        <v>300</v>
      </c>
      <c r="F101" s="66" t="s">
        <v>240</v>
      </c>
      <c r="G101" s="91" t="s">
        <v>49</v>
      </c>
      <c r="H101" s="91" t="s">
        <v>411</v>
      </c>
      <c r="I101" s="92">
        <f t="shared" si="3"/>
        <v>3.0322606924643591</v>
      </c>
      <c r="J101" s="92">
        <v>2.85</v>
      </c>
      <c r="K101" s="92" t="s">
        <v>207</v>
      </c>
      <c r="L101" s="91" t="s">
        <v>352</v>
      </c>
      <c r="M101" s="93">
        <v>2022</v>
      </c>
      <c r="N101" s="66" t="s">
        <v>275</v>
      </c>
      <c r="O101" s="66" t="s">
        <v>129</v>
      </c>
      <c r="P101" s="161"/>
    </row>
    <row r="102" spans="1:16" ht="45.65" customHeight="1">
      <c r="A102" s="10"/>
      <c r="B102" s="10"/>
      <c r="C102" s="232" t="str">
        <f t="shared" si="2"/>
        <v>Economic costs and benefitsAvoided costs to meet growth in water demandNSWMid-Western Regional</v>
      </c>
      <c r="D102" s="63"/>
      <c r="E102" s="66" t="s">
        <v>300</v>
      </c>
      <c r="F102" s="66" t="s">
        <v>240</v>
      </c>
      <c r="G102" s="91" t="s">
        <v>49</v>
      </c>
      <c r="H102" s="91" t="s">
        <v>412</v>
      </c>
      <c r="I102" s="92">
        <f t="shared" si="3"/>
        <v>3.638712830957231</v>
      </c>
      <c r="J102" s="92">
        <v>3.42</v>
      </c>
      <c r="K102" s="92" t="s">
        <v>207</v>
      </c>
      <c r="L102" s="91" t="s">
        <v>352</v>
      </c>
      <c r="M102" s="93">
        <v>2022</v>
      </c>
      <c r="N102" s="66" t="s">
        <v>276</v>
      </c>
      <c r="O102" s="66" t="s">
        <v>131</v>
      </c>
      <c r="P102" s="161"/>
    </row>
    <row r="103" spans="1:16" ht="45.65" customHeight="1">
      <c r="A103" s="10"/>
      <c r="B103" s="10"/>
      <c r="C103" s="232" t="str">
        <f t="shared" si="2"/>
        <v>Economic costs and benefitsAvoided costs to meet growth in water demandNSWMid-Western Regional</v>
      </c>
      <c r="D103" s="63"/>
      <c r="E103" s="66" t="s">
        <v>300</v>
      </c>
      <c r="F103" s="66" t="s">
        <v>240</v>
      </c>
      <c r="G103" s="91" t="s">
        <v>49</v>
      </c>
      <c r="H103" s="91" t="s">
        <v>412</v>
      </c>
      <c r="I103" s="92">
        <f t="shared" si="3"/>
        <v>3.638712830957231</v>
      </c>
      <c r="J103" s="92">
        <v>3.42</v>
      </c>
      <c r="K103" s="92" t="s">
        <v>207</v>
      </c>
      <c r="L103" s="91" t="s">
        <v>352</v>
      </c>
      <c r="M103" s="93">
        <v>2022</v>
      </c>
      <c r="N103" s="66" t="s">
        <v>277</v>
      </c>
      <c r="O103" s="66" t="s">
        <v>131</v>
      </c>
      <c r="P103" s="161"/>
    </row>
    <row r="104" spans="1:16" ht="45.65" customHeight="1">
      <c r="A104" s="10"/>
      <c r="B104" s="10"/>
      <c r="C104" s="232" t="str">
        <f t="shared" si="2"/>
        <v>Economic costs and benefitsAvoided costs to meet growth in water demandNSWMidCoast</v>
      </c>
      <c r="D104" s="63"/>
      <c r="E104" s="66" t="s">
        <v>300</v>
      </c>
      <c r="F104" s="66" t="s">
        <v>240</v>
      </c>
      <c r="G104" s="91" t="s">
        <v>49</v>
      </c>
      <c r="H104" s="91" t="s">
        <v>413</v>
      </c>
      <c r="I104" s="92">
        <f t="shared" si="3"/>
        <v>3.8302240325865591</v>
      </c>
      <c r="J104" s="92">
        <v>3.6</v>
      </c>
      <c r="K104" s="92" t="s">
        <v>207</v>
      </c>
      <c r="L104" s="91" t="s">
        <v>352</v>
      </c>
      <c r="M104" s="93">
        <v>2022</v>
      </c>
      <c r="N104" s="66" t="s">
        <v>295</v>
      </c>
      <c r="O104" s="94" t="s">
        <v>513</v>
      </c>
      <c r="P104" s="161"/>
    </row>
    <row r="105" spans="1:16" ht="45.65" customHeight="1">
      <c r="A105" s="10"/>
      <c r="B105" s="10"/>
      <c r="C105" s="232" t="str">
        <f t="shared" si="2"/>
        <v>Economic costs and benefitsAvoided costs to meet growth in water demandNSWMidCoast</v>
      </c>
      <c r="D105" s="63"/>
      <c r="E105" s="66" t="s">
        <v>300</v>
      </c>
      <c r="F105" s="66" t="s">
        <v>240</v>
      </c>
      <c r="G105" s="91" t="s">
        <v>49</v>
      </c>
      <c r="H105" s="91" t="s">
        <v>413</v>
      </c>
      <c r="I105" s="92">
        <f t="shared" si="3"/>
        <v>4.8941751527494919</v>
      </c>
      <c r="J105" s="92">
        <v>4.5999999999999996</v>
      </c>
      <c r="K105" s="92" t="s">
        <v>207</v>
      </c>
      <c r="L105" s="91" t="s">
        <v>352</v>
      </c>
      <c r="M105" s="93">
        <v>2022</v>
      </c>
      <c r="N105" s="66" t="s">
        <v>296</v>
      </c>
      <c r="O105" s="94" t="s">
        <v>513</v>
      </c>
      <c r="P105" s="161"/>
    </row>
    <row r="106" spans="1:16" ht="45.65" customHeight="1">
      <c r="A106" s="10"/>
      <c r="B106" s="10"/>
      <c r="C106" s="232" t="str">
        <f t="shared" si="2"/>
        <v>Economic costs and benefitsAvoided costs to meet growth in water demandNSWMurray River</v>
      </c>
      <c r="D106" s="63"/>
      <c r="E106" s="66" t="s">
        <v>300</v>
      </c>
      <c r="F106" s="66" t="s">
        <v>240</v>
      </c>
      <c r="G106" s="91" t="s">
        <v>49</v>
      </c>
      <c r="H106" s="91" t="s">
        <v>414</v>
      </c>
      <c r="I106" s="92">
        <f t="shared" si="3"/>
        <v>1.1703462321792264</v>
      </c>
      <c r="J106" s="92">
        <v>1.1000000000000001</v>
      </c>
      <c r="K106" s="92" t="s">
        <v>207</v>
      </c>
      <c r="L106" s="91" t="s">
        <v>352</v>
      </c>
      <c r="M106" s="93">
        <v>2022</v>
      </c>
      <c r="N106" s="66" t="s">
        <v>232</v>
      </c>
      <c r="O106" s="66" t="s">
        <v>132</v>
      </c>
      <c r="P106" s="161"/>
    </row>
    <row r="107" spans="1:16" ht="45.65" customHeight="1">
      <c r="A107" s="10"/>
      <c r="B107" s="10"/>
      <c r="C107" s="232" t="str">
        <f t="shared" si="2"/>
        <v>Economic costs and benefitsAvoided costs to meet growth in water demandNSWMurray River</v>
      </c>
      <c r="D107" s="63"/>
      <c r="E107" s="66" t="s">
        <v>300</v>
      </c>
      <c r="F107" s="66" t="s">
        <v>240</v>
      </c>
      <c r="G107" s="91" t="s">
        <v>49</v>
      </c>
      <c r="H107" s="91" t="s">
        <v>414</v>
      </c>
      <c r="I107" s="92">
        <f t="shared" si="3"/>
        <v>1.8619144602851327</v>
      </c>
      <c r="J107" s="92">
        <v>1.75</v>
      </c>
      <c r="K107" s="92" t="s">
        <v>207</v>
      </c>
      <c r="L107" s="91" t="s">
        <v>352</v>
      </c>
      <c r="M107" s="93">
        <v>2022</v>
      </c>
      <c r="N107" s="66" t="s">
        <v>233</v>
      </c>
      <c r="O107" s="66" t="s">
        <v>132</v>
      </c>
      <c r="P107" s="161"/>
    </row>
    <row r="108" spans="1:16" ht="45.65" customHeight="1">
      <c r="A108" s="10"/>
      <c r="B108" s="10"/>
      <c r="C108" s="232" t="str">
        <f t="shared" si="2"/>
        <v>Economic costs and benefitsAvoided costs to meet growth in water demandNSWMurrumbidgee</v>
      </c>
      <c r="D108" s="63"/>
      <c r="E108" s="66" t="s">
        <v>300</v>
      </c>
      <c r="F108" s="66" t="s">
        <v>240</v>
      </c>
      <c r="G108" s="91" t="s">
        <v>49</v>
      </c>
      <c r="H108" s="91" t="s">
        <v>415</v>
      </c>
      <c r="I108" s="92">
        <f t="shared" si="3"/>
        <v>0.66675175494575634</v>
      </c>
      <c r="J108" s="92">
        <v>0.6</v>
      </c>
      <c r="K108" s="92" t="s">
        <v>205</v>
      </c>
      <c r="L108" s="91" t="s">
        <v>352</v>
      </c>
      <c r="M108" s="93">
        <v>2022</v>
      </c>
      <c r="N108" s="66" t="s">
        <v>234</v>
      </c>
      <c r="O108" s="66" t="s">
        <v>133</v>
      </c>
      <c r="P108" s="161"/>
    </row>
    <row r="109" spans="1:16" ht="45.65" customHeight="1">
      <c r="A109" s="10"/>
      <c r="B109" s="10"/>
      <c r="C109" s="232" t="str">
        <f t="shared" si="2"/>
        <v>Economic costs and benefitsAvoided costs to meet growth in water demandNSWMurrumbidgee</v>
      </c>
      <c r="D109" s="63"/>
      <c r="E109" s="66" t="s">
        <v>300</v>
      </c>
      <c r="F109" s="66" t="s">
        <v>240</v>
      </c>
      <c r="G109" s="91" t="s">
        <v>49</v>
      </c>
      <c r="H109" s="91" t="s">
        <v>415</v>
      </c>
      <c r="I109" s="92">
        <f t="shared" si="3"/>
        <v>1.0112401616677305</v>
      </c>
      <c r="J109" s="92">
        <v>0.91</v>
      </c>
      <c r="K109" s="92" t="s">
        <v>205</v>
      </c>
      <c r="L109" s="91" t="s">
        <v>352</v>
      </c>
      <c r="M109" s="93">
        <v>2022</v>
      </c>
      <c r="N109" s="66" t="s">
        <v>235</v>
      </c>
      <c r="O109" s="66" t="s">
        <v>133</v>
      </c>
      <c r="P109" s="161"/>
    </row>
    <row r="110" spans="1:16" ht="45.65" customHeight="1">
      <c r="A110" s="10"/>
      <c r="B110" s="10"/>
      <c r="C110" s="232" t="str">
        <f t="shared" si="2"/>
        <v>Economic costs and benefitsAvoided costs to meet growth in water demandNSWMurrumbidgee</v>
      </c>
      <c r="D110" s="63"/>
      <c r="E110" s="66" t="s">
        <v>300</v>
      </c>
      <c r="F110" s="66" t="s">
        <v>240</v>
      </c>
      <c r="G110" s="91" t="s">
        <v>49</v>
      </c>
      <c r="H110" s="91" t="s">
        <v>415</v>
      </c>
      <c r="I110" s="92">
        <f t="shared" si="3"/>
        <v>2.3087739307535644</v>
      </c>
      <c r="J110" s="92">
        <v>2.17</v>
      </c>
      <c r="K110" s="92" t="s">
        <v>207</v>
      </c>
      <c r="L110" s="91" t="s">
        <v>352</v>
      </c>
      <c r="M110" s="93">
        <v>2022</v>
      </c>
      <c r="N110" s="66" t="s">
        <v>236</v>
      </c>
      <c r="O110" s="66" t="s">
        <v>133</v>
      </c>
      <c r="P110" s="161"/>
    </row>
    <row r="111" spans="1:16" ht="45.65" customHeight="1">
      <c r="A111" s="10"/>
      <c r="B111" s="10"/>
      <c r="C111" s="232" t="str">
        <f t="shared" si="2"/>
        <v>Economic costs and benefitsAvoided costs to meet growth in water demandNSWMurrumbidgee</v>
      </c>
      <c r="D111" s="63"/>
      <c r="E111" s="66" t="s">
        <v>300</v>
      </c>
      <c r="F111" s="66" t="s">
        <v>240</v>
      </c>
      <c r="G111" s="91" t="s">
        <v>49</v>
      </c>
      <c r="H111" s="91" t="s">
        <v>415</v>
      </c>
      <c r="I111" s="92">
        <f t="shared" si="3"/>
        <v>3.1599348268839114</v>
      </c>
      <c r="J111" s="92">
        <v>2.97</v>
      </c>
      <c r="K111" s="92" t="s">
        <v>207</v>
      </c>
      <c r="L111" s="91" t="s">
        <v>352</v>
      </c>
      <c r="M111" s="93">
        <v>2022</v>
      </c>
      <c r="N111" s="66" t="s">
        <v>237</v>
      </c>
      <c r="O111" s="66" t="s">
        <v>133</v>
      </c>
      <c r="P111" s="161"/>
    </row>
    <row r="112" spans="1:16" ht="45.65" customHeight="1">
      <c r="A112" s="10"/>
      <c r="B112" s="10"/>
      <c r="C112" s="232" t="str">
        <f t="shared" si="2"/>
        <v>Economic costs and benefitsAvoided costs to meet growth in water demandNSWNambucca</v>
      </c>
      <c r="D112" s="63"/>
      <c r="E112" s="66" t="s">
        <v>300</v>
      </c>
      <c r="F112" s="66" t="s">
        <v>240</v>
      </c>
      <c r="G112" s="91" t="s">
        <v>49</v>
      </c>
      <c r="H112" s="91" t="s">
        <v>416</v>
      </c>
      <c r="I112" s="92">
        <f t="shared" si="3"/>
        <v>3.4259226069246447</v>
      </c>
      <c r="J112" s="92">
        <v>3.22</v>
      </c>
      <c r="K112" s="92" t="s">
        <v>207</v>
      </c>
      <c r="L112" s="91" t="s">
        <v>352</v>
      </c>
      <c r="M112" s="93">
        <v>2022</v>
      </c>
      <c r="N112" s="66" t="s">
        <v>134</v>
      </c>
      <c r="O112" s="66" t="s">
        <v>135</v>
      </c>
      <c r="P112" s="161"/>
    </row>
    <row r="113" spans="1:16" ht="45.65" customHeight="1">
      <c r="A113" s="10"/>
      <c r="B113" s="10"/>
      <c r="C113" s="232" t="str">
        <f t="shared" si="2"/>
        <v>Economic costs and benefitsAvoided costs to meet growth in water demandNSWNarrabi</v>
      </c>
      <c r="D113" s="63"/>
      <c r="E113" s="66" t="s">
        <v>300</v>
      </c>
      <c r="F113" s="66" t="s">
        <v>240</v>
      </c>
      <c r="G113" s="91" t="s">
        <v>49</v>
      </c>
      <c r="H113" s="91" t="s">
        <v>417</v>
      </c>
      <c r="I113" s="92">
        <f t="shared" si="3"/>
        <v>4.149409368635439</v>
      </c>
      <c r="J113" s="92">
        <v>3.9</v>
      </c>
      <c r="K113" s="92" t="s">
        <v>207</v>
      </c>
      <c r="L113" s="91" t="s">
        <v>352</v>
      </c>
      <c r="M113" s="93">
        <v>2022</v>
      </c>
      <c r="N113" s="66" t="s">
        <v>136</v>
      </c>
      <c r="O113" s="66" t="s">
        <v>137</v>
      </c>
      <c r="P113" s="161"/>
    </row>
    <row r="114" spans="1:16" ht="45.65" customHeight="1">
      <c r="A114" s="10"/>
      <c r="B114" s="10"/>
      <c r="C114" s="232" t="str">
        <f t="shared" si="2"/>
        <v>Economic costs and benefitsAvoided costs to meet growth in water demandNSWNarrandera</v>
      </c>
      <c r="D114" s="63"/>
      <c r="E114" s="66" t="s">
        <v>300</v>
      </c>
      <c r="F114" s="66" t="s">
        <v>240</v>
      </c>
      <c r="G114" s="91" t="s">
        <v>49</v>
      </c>
      <c r="H114" s="91" t="s">
        <v>418</v>
      </c>
      <c r="I114" s="92">
        <f t="shared" si="3"/>
        <v>1.2554623217922609</v>
      </c>
      <c r="J114" s="92">
        <v>1.18</v>
      </c>
      <c r="K114" s="92" t="s">
        <v>207</v>
      </c>
      <c r="L114" s="91" t="s">
        <v>352</v>
      </c>
      <c r="M114" s="93">
        <v>2022</v>
      </c>
      <c r="N114" s="66" t="s">
        <v>138</v>
      </c>
      <c r="O114" s="66" t="s">
        <v>140</v>
      </c>
      <c r="P114" s="161"/>
    </row>
    <row r="115" spans="1:16" ht="45.65" customHeight="1">
      <c r="A115" s="10"/>
      <c r="B115" s="10"/>
      <c r="C115" s="232" t="str">
        <f t="shared" si="2"/>
        <v>Economic costs and benefitsAvoided costs to meet growth in water demandNSWNarrandera</v>
      </c>
      <c r="D115" s="63"/>
      <c r="E115" s="66" t="s">
        <v>300</v>
      </c>
      <c r="F115" s="66" t="s">
        <v>240</v>
      </c>
      <c r="G115" s="91" t="s">
        <v>49</v>
      </c>
      <c r="H115" s="91" t="s">
        <v>418</v>
      </c>
      <c r="I115" s="92">
        <f t="shared" si="3"/>
        <v>1.3405784114052957</v>
      </c>
      <c r="J115" s="113">
        <v>1.26</v>
      </c>
      <c r="K115" s="92" t="s">
        <v>207</v>
      </c>
      <c r="L115" s="91" t="s">
        <v>352</v>
      </c>
      <c r="M115" s="93">
        <v>2022</v>
      </c>
      <c r="N115" s="66" t="s">
        <v>139</v>
      </c>
      <c r="O115" s="66" t="s">
        <v>140</v>
      </c>
      <c r="P115" s="161"/>
    </row>
    <row r="116" spans="1:16" ht="45.65" customHeight="1">
      <c r="A116" s="10"/>
      <c r="B116" s="10"/>
      <c r="C116" s="232" t="str">
        <f t="shared" si="2"/>
        <v>Economic costs and benefitsAvoided costs to meet growth in water demandNSWNarromine</v>
      </c>
      <c r="D116" s="63"/>
      <c r="E116" s="66" t="s">
        <v>300</v>
      </c>
      <c r="F116" s="66" t="s">
        <v>240</v>
      </c>
      <c r="G116" s="91" t="s">
        <v>49</v>
      </c>
      <c r="H116" s="91" t="s">
        <v>419</v>
      </c>
      <c r="I116" s="92">
        <f t="shared" si="3"/>
        <v>2.2342973523421596</v>
      </c>
      <c r="J116" s="113">
        <v>2.1</v>
      </c>
      <c r="K116" s="92" t="s">
        <v>207</v>
      </c>
      <c r="L116" s="91" t="s">
        <v>352</v>
      </c>
      <c r="M116" s="93">
        <v>2022</v>
      </c>
      <c r="N116" s="66" t="s">
        <v>142</v>
      </c>
      <c r="O116" s="66" t="s">
        <v>143</v>
      </c>
      <c r="P116" s="161"/>
    </row>
    <row r="117" spans="1:16" ht="45.65" customHeight="1">
      <c r="A117" s="10"/>
      <c r="B117" s="10"/>
      <c r="C117" s="232" t="str">
        <f t="shared" si="2"/>
        <v>Economic costs and benefitsAvoided costs to meet growth in water demandNSWNarromine</v>
      </c>
      <c r="D117" s="63"/>
      <c r="E117" s="66" t="s">
        <v>300</v>
      </c>
      <c r="F117" s="66" t="s">
        <v>240</v>
      </c>
      <c r="G117" s="91" t="s">
        <v>49</v>
      </c>
      <c r="H117" s="91" t="s">
        <v>419</v>
      </c>
      <c r="I117" s="92">
        <f t="shared" si="3"/>
        <v>2.3406924643584528</v>
      </c>
      <c r="J117" s="114">
        <v>2.2000000000000002</v>
      </c>
      <c r="K117" s="92" t="s">
        <v>207</v>
      </c>
      <c r="L117" s="91" t="s">
        <v>352</v>
      </c>
      <c r="M117" s="93">
        <v>2022</v>
      </c>
      <c r="N117" s="66" t="s">
        <v>141</v>
      </c>
      <c r="O117" s="66" t="s">
        <v>143</v>
      </c>
      <c r="P117" s="161"/>
    </row>
    <row r="118" spans="1:16" ht="45.65" customHeight="1">
      <c r="A118" s="10"/>
      <c r="B118" s="10"/>
      <c r="C118" s="232" t="str">
        <f t="shared" si="2"/>
        <v>Economic costs and benefitsAvoided costs to meet growth in water demandNSWOrange</v>
      </c>
      <c r="D118" s="63"/>
      <c r="E118" s="66" t="s">
        <v>300</v>
      </c>
      <c r="F118" s="66" t="s">
        <v>240</v>
      </c>
      <c r="G118" s="91" t="s">
        <v>49</v>
      </c>
      <c r="H118" s="91" t="s">
        <v>420</v>
      </c>
      <c r="I118" s="92">
        <f t="shared" si="3"/>
        <v>2.7130753564154788</v>
      </c>
      <c r="J118" s="92">
        <v>2.5499999999999998</v>
      </c>
      <c r="K118" s="92" t="s">
        <v>207</v>
      </c>
      <c r="L118" s="91" t="s">
        <v>352</v>
      </c>
      <c r="M118" s="93">
        <v>2022</v>
      </c>
      <c r="N118" s="66" t="s">
        <v>278</v>
      </c>
      <c r="O118" s="66" t="s">
        <v>144</v>
      </c>
      <c r="P118" s="161"/>
    </row>
    <row r="119" spans="1:16" ht="45.65" customHeight="1">
      <c r="A119" s="10"/>
      <c r="B119" s="10"/>
      <c r="C119" s="232" t="str">
        <f t="shared" si="2"/>
        <v>Economic costs and benefitsAvoided costs to meet growth in water demandNSWOrange</v>
      </c>
      <c r="D119" s="63"/>
      <c r="E119" s="66" t="s">
        <v>300</v>
      </c>
      <c r="F119" s="66" t="s">
        <v>240</v>
      </c>
      <c r="G119" s="91" t="s">
        <v>49</v>
      </c>
      <c r="H119" s="91" t="s">
        <v>420</v>
      </c>
      <c r="I119" s="92">
        <f t="shared" si="3"/>
        <v>4.0962118126272919</v>
      </c>
      <c r="J119" s="92">
        <v>3.85</v>
      </c>
      <c r="K119" s="92" t="s">
        <v>207</v>
      </c>
      <c r="L119" s="91" t="s">
        <v>352</v>
      </c>
      <c r="M119" s="93">
        <v>2022</v>
      </c>
      <c r="N119" s="66" t="s">
        <v>279</v>
      </c>
      <c r="O119" s="66" t="s">
        <v>144</v>
      </c>
      <c r="P119" s="161"/>
    </row>
    <row r="120" spans="1:16" ht="45.65" customHeight="1">
      <c r="A120" s="10"/>
      <c r="B120" s="10"/>
      <c r="C120" s="232" t="str">
        <f t="shared" si="2"/>
        <v>Economic costs and benefitsAvoided costs to meet growth in water demandNSWOrange</v>
      </c>
      <c r="D120" s="63"/>
      <c r="E120" s="66" t="s">
        <v>300</v>
      </c>
      <c r="F120" s="66" t="s">
        <v>240</v>
      </c>
      <c r="G120" s="91" t="s">
        <v>49</v>
      </c>
      <c r="H120" s="91" t="s">
        <v>420</v>
      </c>
      <c r="I120" s="92">
        <f t="shared" si="3"/>
        <v>2.7875519348268845</v>
      </c>
      <c r="J120" s="92">
        <v>2.62</v>
      </c>
      <c r="K120" s="92" t="s">
        <v>207</v>
      </c>
      <c r="L120" s="91" t="s">
        <v>352</v>
      </c>
      <c r="M120" s="93">
        <v>2022</v>
      </c>
      <c r="N120" s="66" t="s">
        <v>280</v>
      </c>
      <c r="O120" s="66" t="s">
        <v>144</v>
      </c>
      <c r="P120" s="161"/>
    </row>
    <row r="121" spans="1:16" ht="45.65" customHeight="1">
      <c r="A121" s="10"/>
      <c r="B121" s="10"/>
      <c r="C121" s="232" t="str">
        <f t="shared" si="2"/>
        <v>Economic costs and benefitsAvoided costs to meet growth in water demandNSWParkes</v>
      </c>
      <c r="D121" s="63"/>
      <c r="E121" s="66" t="s">
        <v>300</v>
      </c>
      <c r="F121" s="66" t="s">
        <v>240</v>
      </c>
      <c r="G121" s="91" t="s">
        <v>49</v>
      </c>
      <c r="H121" s="91" t="s">
        <v>421</v>
      </c>
      <c r="I121" s="92">
        <f t="shared" si="3"/>
        <v>2.2225058498191879</v>
      </c>
      <c r="J121" s="92">
        <v>2</v>
      </c>
      <c r="K121" s="92" t="s">
        <v>205</v>
      </c>
      <c r="L121" s="91" t="s">
        <v>352</v>
      </c>
      <c r="M121" s="93">
        <v>2021</v>
      </c>
      <c r="N121" s="66" t="s">
        <v>145</v>
      </c>
      <c r="O121" s="66" t="s">
        <v>149</v>
      </c>
      <c r="P121" s="161"/>
    </row>
    <row r="122" spans="1:16" ht="45.65" customHeight="1">
      <c r="A122" s="10"/>
      <c r="B122" s="10"/>
      <c r="C122" s="232" t="str">
        <f t="shared" si="2"/>
        <v>Economic costs and benefitsAvoided costs to meet growth in water demandNSWParkes</v>
      </c>
      <c r="D122" s="63"/>
      <c r="E122" s="66" t="s">
        <v>300</v>
      </c>
      <c r="F122" s="66" t="s">
        <v>240</v>
      </c>
      <c r="G122" s="91" t="s">
        <v>49</v>
      </c>
      <c r="H122" s="91" t="s">
        <v>421</v>
      </c>
      <c r="I122" s="92">
        <f t="shared" si="3"/>
        <v>3.8893852371835789</v>
      </c>
      <c r="J122" s="92">
        <v>3.5</v>
      </c>
      <c r="K122" s="92" t="s">
        <v>205</v>
      </c>
      <c r="L122" s="91" t="s">
        <v>352</v>
      </c>
      <c r="M122" s="93">
        <v>2021</v>
      </c>
      <c r="N122" s="66" t="s">
        <v>146</v>
      </c>
      <c r="O122" s="66" t="s">
        <v>149</v>
      </c>
      <c r="P122" s="161"/>
    </row>
    <row r="123" spans="1:16" ht="45.65" customHeight="1">
      <c r="A123" s="10"/>
      <c r="B123" s="10"/>
      <c r="C123" s="232" t="str">
        <f t="shared" si="2"/>
        <v>Economic costs and benefitsAvoided costs to meet growth in water demandNSWParkes</v>
      </c>
      <c r="D123" s="63"/>
      <c r="E123" s="66" t="s">
        <v>300</v>
      </c>
      <c r="F123" s="66" t="s">
        <v>240</v>
      </c>
      <c r="G123" s="91" t="s">
        <v>49</v>
      </c>
      <c r="H123" s="91" t="s">
        <v>421</v>
      </c>
      <c r="I123" s="92">
        <f t="shared" si="3"/>
        <v>2.7781323122739847</v>
      </c>
      <c r="J123" s="92">
        <v>2.5</v>
      </c>
      <c r="K123" s="92" t="s">
        <v>205</v>
      </c>
      <c r="L123" s="91" t="s">
        <v>352</v>
      </c>
      <c r="M123" s="93">
        <v>2021</v>
      </c>
      <c r="N123" s="66" t="s">
        <v>147</v>
      </c>
      <c r="O123" s="66" t="s">
        <v>149</v>
      </c>
      <c r="P123" s="161"/>
    </row>
    <row r="124" spans="1:16" ht="45.65" customHeight="1">
      <c r="A124" s="10"/>
      <c r="B124" s="10"/>
      <c r="C124" s="232" t="str">
        <f t="shared" si="2"/>
        <v>Economic costs and benefitsAvoided costs to meet growth in water demandNSWPort Macquarie</v>
      </c>
      <c r="D124" s="63"/>
      <c r="E124" s="66" t="s">
        <v>300</v>
      </c>
      <c r="F124" s="66" t="s">
        <v>240</v>
      </c>
      <c r="G124" s="91" t="s">
        <v>49</v>
      </c>
      <c r="H124" s="91" t="s">
        <v>432</v>
      </c>
      <c r="I124" s="92">
        <f t="shared" si="3"/>
        <v>3.7344684317718948</v>
      </c>
      <c r="J124" s="92">
        <v>3.51</v>
      </c>
      <c r="K124" s="92" t="s">
        <v>207</v>
      </c>
      <c r="L124" s="91" t="s">
        <v>352</v>
      </c>
      <c r="M124" s="93">
        <v>2022</v>
      </c>
      <c r="N124" s="115" t="s">
        <v>433</v>
      </c>
      <c r="O124" s="66" t="s">
        <v>148</v>
      </c>
      <c r="P124" s="161"/>
    </row>
    <row r="125" spans="1:16" ht="45.65" customHeight="1">
      <c r="A125" s="10"/>
      <c r="B125" s="10"/>
      <c r="C125" s="232" t="str">
        <f t="shared" si="2"/>
        <v>Economic costs and benefitsAvoided costs to meet growth in water demandNSWPort Macquarie</v>
      </c>
      <c r="D125" s="63"/>
      <c r="E125" s="66" t="s">
        <v>300</v>
      </c>
      <c r="F125" s="66" t="s">
        <v>240</v>
      </c>
      <c r="G125" s="91" t="s">
        <v>49</v>
      </c>
      <c r="H125" s="91" t="s">
        <v>432</v>
      </c>
      <c r="I125" s="92">
        <f t="shared" si="3"/>
        <v>7.4689368635437896</v>
      </c>
      <c r="J125" s="92">
        <v>7.02</v>
      </c>
      <c r="K125" s="92" t="s">
        <v>207</v>
      </c>
      <c r="L125" s="91" t="s">
        <v>352</v>
      </c>
      <c r="M125" s="93">
        <v>2022</v>
      </c>
      <c r="N125" s="115" t="s">
        <v>434</v>
      </c>
      <c r="O125" s="66" t="s">
        <v>148</v>
      </c>
      <c r="P125" s="161"/>
    </row>
    <row r="126" spans="1:16" ht="45.65" customHeight="1">
      <c r="A126" s="10"/>
      <c r="B126" s="10"/>
      <c r="C126" s="232" t="str">
        <f t="shared" si="2"/>
        <v>Economic costs and benefitsAvoided costs to meet growth in water demandNSWQueanbeyan</v>
      </c>
      <c r="D126" s="63"/>
      <c r="E126" s="66" t="s">
        <v>300</v>
      </c>
      <c r="F126" s="66" t="s">
        <v>240</v>
      </c>
      <c r="G126" s="91" t="s">
        <v>49</v>
      </c>
      <c r="H126" s="91" t="s">
        <v>422</v>
      </c>
      <c r="I126" s="92">
        <f t="shared" si="3"/>
        <v>6.36242769857434</v>
      </c>
      <c r="J126" s="92">
        <v>5.98</v>
      </c>
      <c r="K126" s="92" t="s">
        <v>207</v>
      </c>
      <c r="L126" s="91" t="s">
        <v>352</v>
      </c>
      <c r="M126" s="93">
        <v>2022</v>
      </c>
      <c r="N126" s="66" t="s">
        <v>281</v>
      </c>
      <c r="O126" s="94" t="s">
        <v>514</v>
      </c>
      <c r="P126" s="161"/>
    </row>
    <row r="127" spans="1:16" ht="45.65" customHeight="1">
      <c r="A127" s="10"/>
      <c r="B127" s="10"/>
      <c r="C127" s="232" t="str">
        <f t="shared" si="2"/>
        <v>Economic costs and benefitsAvoided costs to meet growth in water demandNSWRiverina</v>
      </c>
      <c r="D127" s="63"/>
      <c r="E127" s="66" t="s">
        <v>300</v>
      </c>
      <c r="F127" s="66" t="s">
        <v>240</v>
      </c>
      <c r="G127" s="91" t="s">
        <v>49</v>
      </c>
      <c r="H127" s="91" t="s">
        <v>423</v>
      </c>
      <c r="I127" s="92">
        <f t="shared" si="3"/>
        <v>1.606566191446029</v>
      </c>
      <c r="J127" s="92">
        <v>1.51</v>
      </c>
      <c r="K127" s="92" t="s">
        <v>207</v>
      </c>
      <c r="L127" s="91" t="s">
        <v>352</v>
      </c>
      <c r="M127" s="93">
        <v>2022</v>
      </c>
      <c r="N127" s="107" t="s">
        <v>297</v>
      </c>
      <c r="O127" s="66" t="s">
        <v>150</v>
      </c>
      <c r="P127" s="161"/>
    </row>
    <row r="128" spans="1:16" ht="45.65" customHeight="1">
      <c r="A128" s="10"/>
      <c r="B128" s="10"/>
      <c r="C128" s="232" t="str">
        <f t="shared" si="2"/>
        <v>Economic costs and benefitsAvoided costs to meet growth in water demandNSWRous</v>
      </c>
      <c r="D128" s="63"/>
      <c r="E128" s="66" t="s">
        <v>300</v>
      </c>
      <c r="F128" s="66" t="s">
        <v>240</v>
      </c>
      <c r="G128" s="91" t="s">
        <v>49</v>
      </c>
      <c r="H128" s="91" t="s">
        <v>424</v>
      </c>
      <c r="I128" s="92">
        <f t="shared" si="3"/>
        <v>2.2225058498191879</v>
      </c>
      <c r="J128" s="92">
        <v>2</v>
      </c>
      <c r="K128" s="116" t="s">
        <v>205</v>
      </c>
      <c r="L128" s="91" t="s">
        <v>352</v>
      </c>
      <c r="M128" s="93">
        <v>2021</v>
      </c>
      <c r="N128" s="66" t="s">
        <v>151</v>
      </c>
      <c r="O128" s="94" t="s">
        <v>515</v>
      </c>
      <c r="P128" s="161"/>
    </row>
    <row r="129" spans="1:16" ht="45.65" customHeight="1">
      <c r="A129" s="10"/>
      <c r="B129" s="10"/>
      <c r="C129" s="232" t="str">
        <f t="shared" si="2"/>
        <v>Economic costs and benefitsAvoided costs to meet growth in water demandNSWShoalhaven</v>
      </c>
      <c r="D129" s="63"/>
      <c r="E129" s="66" t="s">
        <v>300</v>
      </c>
      <c r="F129" s="66" t="s">
        <v>240</v>
      </c>
      <c r="G129" s="91" t="s">
        <v>49</v>
      </c>
      <c r="H129" s="91" t="s">
        <v>425</v>
      </c>
      <c r="I129" s="92">
        <f t="shared" si="3"/>
        <v>2.0215071283095725</v>
      </c>
      <c r="J129" s="92">
        <v>1.9</v>
      </c>
      <c r="K129" s="92" t="s">
        <v>207</v>
      </c>
      <c r="L129" s="91" t="s">
        <v>352</v>
      </c>
      <c r="M129" s="93">
        <v>2022</v>
      </c>
      <c r="N129" s="66" t="s">
        <v>282</v>
      </c>
      <c r="O129" s="66" t="s">
        <v>152</v>
      </c>
      <c r="P129" s="161"/>
    </row>
    <row r="130" spans="1:16" ht="45.65" customHeight="1">
      <c r="A130" s="10"/>
      <c r="B130" s="10"/>
      <c r="C130" s="232" t="str">
        <f t="shared" si="2"/>
        <v>Economic costs and benefitsAvoided costs to meet growth in water demandNSWShoalhaven</v>
      </c>
      <c r="D130" s="63"/>
      <c r="E130" s="66" t="s">
        <v>300</v>
      </c>
      <c r="F130" s="66" t="s">
        <v>240</v>
      </c>
      <c r="G130" s="91" t="s">
        <v>49</v>
      </c>
      <c r="H130" s="91" t="s">
        <v>425</v>
      </c>
      <c r="I130" s="92">
        <f t="shared" si="3"/>
        <v>1.0107535641547862</v>
      </c>
      <c r="J130" s="92">
        <v>0.95</v>
      </c>
      <c r="K130" s="92" t="s">
        <v>207</v>
      </c>
      <c r="L130" s="91" t="s">
        <v>352</v>
      </c>
      <c r="M130" s="93">
        <v>2022</v>
      </c>
      <c r="N130" s="66" t="s">
        <v>283</v>
      </c>
      <c r="O130" s="66" t="s">
        <v>153</v>
      </c>
      <c r="P130" s="161"/>
    </row>
    <row r="131" spans="1:16" ht="45.65" customHeight="1">
      <c r="A131" s="10"/>
      <c r="B131" s="10"/>
      <c r="C131" s="232" t="str">
        <f t="shared" si="2"/>
        <v>Economic costs and benefitsAvoided costs to meet growth in water demandNSWSnowy Monaro</v>
      </c>
      <c r="D131" s="63"/>
      <c r="E131" s="66" t="s">
        <v>300</v>
      </c>
      <c r="F131" s="66" t="s">
        <v>240</v>
      </c>
      <c r="G131" s="91" t="s">
        <v>49</v>
      </c>
      <c r="H131" s="91" t="s">
        <v>430</v>
      </c>
      <c r="I131" s="92">
        <f t="shared" si="3"/>
        <v>3.404643584521386</v>
      </c>
      <c r="J131" s="92">
        <v>3.2</v>
      </c>
      <c r="K131" s="92" t="s">
        <v>207</v>
      </c>
      <c r="L131" s="91" t="s">
        <v>352</v>
      </c>
      <c r="M131" s="93">
        <v>2022</v>
      </c>
      <c r="N131" s="66" t="s">
        <v>284</v>
      </c>
      <c r="O131" s="66" t="s">
        <v>154</v>
      </c>
      <c r="P131" s="161"/>
    </row>
    <row r="132" spans="1:16" ht="45.65" customHeight="1">
      <c r="A132" s="10"/>
      <c r="B132" s="10"/>
      <c r="C132" s="232" t="str">
        <f t="shared" si="2"/>
        <v>Economic costs and benefitsAvoided costs to meet growth in water demandNSWSnowy Valley</v>
      </c>
      <c r="D132" s="63"/>
      <c r="E132" s="66" t="s">
        <v>300</v>
      </c>
      <c r="F132" s="66" t="s">
        <v>240</v>
      </c>
      <c r="G132" s="91" t="s">
        <v>49</v>
      </c>
      <c r="H132" s="91" t="s">
        <v>431</v>
      </c>
      <c r="I132" s="92">
        <f t="shared" si="3"/>
        <v>2.6066802443991861</v>
      </c>
      <c r="J132" s="92">
        <v>2.4500000000000002</v>
      </c>
      <c r="K132" s="92" t="s">
        <v>207</v>
      </c>
      <c r="L132" s="91" t="s">
        <v>352</v>
      </c>
      <c r="M132" s="93">
        <v>2022</v>
      </c>
      <c r="N132" s="66" t="s">
        <v>156</v>
      </c>
      <c r="O132" s="66" t="s">
        <v>155</v>
      </c>
      <c r="P132" s="161"/>
    </row>
    <row r="133" spans="1:16" ht="45.65" customHeight="1">
      <c r="A133" s="10"/>
      <c r="B133" s="10"/>
      <c r="C133" s="232" t="str">
        <f t="shared" si="2"/>
        <v>Economic costs and benefitsAvoided costs to meet growth in water demandNSWSnowy Valley</v>
      </c>
      <c r="D133" s="63"/>
      <c r="E133" s="66" t="s">
        <v>300</v>
      </c>
      <c r="F133" s="66" t="s">
        <v>240</v>
      </c>
      <c r="G133" s="91" t="s">
        <v>49</v>
      </c>
      <c r="H133" s="91" t="s">
        <v>431</v>
      </c>
      <c r="I133" s="92">
        <f t="shared" si="3"/>
        <v>2.6066802443991861</v>
      </c>
      <c r="J133" s="92">
        <v>2.4500000000000002</v>
      </c>
      <c r="K133" s="92" t="s">
        <v>207</v>
      </c>
      <c r="L133" s="91" t="s">
        <v>352</v>
      </c>
      <c r="M133" s="93">
        <v>2022</v>
      </c>
      <c r="N133" s="66" t="s">
        <v>157</v>
      </c>
      <c r="O133" s="66" t="s">
        <v>155</v>
      </c>
      <c r="P133" s="161"/>
    </row>
    <row r="134" spans="1:16" ht="45.65" customHeight="1">
      <c r="A134" s="10"/>
      <c r="B134" s="10"/>
      <c r="C134" s="232" t="str">
        <f t="shared" si="2"/>
        <v>Economic costs and benefitsAvoided costs to meet growth in water demandNSWTenterfield</v>
      </c>
      <c r="D134" s="63"/>
      <c r="E134" s="66" t="s">
        <v>300</v>
      </c>
      <c r="F134" s="66" t="s">
        <v>240</v>
      </c>
      <c r="G134" s="91" t="s">
        <v>49</v>
      </c>
      <c r="H134" s="91" t="s">
        <v>426</v>
      </c>
      <c r="I134" s="92">
        <f t="shared" si="3"/>
        <v>5.851731160896132</v>
      </c>
      <c r="J134" s="92">
        <v>5.5</v>
      </c>
      <c r="K134" s="92" t="s">
        <v>207</v>
      </c>
      <c r="L134" s="91" t="s">
        <v>352</v>
      </c>
      <c r="M134" s="93">
        <v>2022</v>
      </c>
      <c r="N134" s="66" t="s">
        <v>158</v>
      </c>
      <c r="O134" s="66" t="s">
        <v>162</v>
      </c>
      <c r="P134" s="161"/>
    </row>
    <row r="135" spans="1:16" ht="45.65" customHeight="1">
      <c r="A135" s="10"/>
      <c r="B135" s="10"/>
      <c r="C135" s="232" t="str">
        <f t="shared" si="2"/>
        <v>Economic costs and benefitsAvoided costs to meet growth in water demandNSWTenterfield</v>
      </c>
      <c r="D135" s="63"/>
      <c r="E135" s="66" t="s">
        <v>300</v>
      </c>
      <c r="F135" s="66" t="s">
        <v>240</v>
      </c>
      <c r="G135" s="91" t="s">
        <v>49</v>
      </c>
      <c r="H135" s="91" t="s">
        <v>426</v>
      </c>
      <c r="I135" s="92">
        <f t="shared" si="3"/>
        <v>9.1499796334012231</v>
      </c>
      <c r="J135" s="92">
        <v>8.6</v>
      </c>
      <c r="K135" s="92" t="s">
        <v>207</v>
      </c>
      <c r="L135" s="91" t="s">
        <v>352</v>
      </c>
      <c r="M135" s="93">
        <v>2022</v>
      </c>
      <c r="N135" s="66" t="s">
        <v>159</v>
      </c>
      <c r="O135" s="66" t="s">
        <v>162</v>
      </c>
      <c r="P135" s="161"/>
    </row>
    <row r="136" spans="1:16" ht="45.65" customHeight="1">
      <c r="A136" s="10"/>
      <c r="B136" s="10"/>
      <c r="C136" s="232" t="str">
        <f t="shared" si="2"/>
        <v>Economic costs and benefitsAvoided costs to meet growth in water demandNSWTenterfield</v>
      </c>
      <c r="D136" s="63"/>
      <c r="E136" s="66" t="s">
        <v>300</v>
      </c>
      <c r="F136" s="66" t="s">
        <v>240</v>
      </c>
      <c r="G136" s="91" t="s">
        <v>49</v>
      </c>
      <c r="H136" s="91" t="s">
        <v>426</v>
      </c>
      <c r="I136" s="92">
        <f t="shared" si="3"/>
        <v>5.851731160896132</v>
      </c>
      <c r="J136" s="92">
        <v>5.5</v>
      </c>
      <c r="K136" s="92" t="s">
        <v>207</v>
      </c>
      <c r="L136" s="91" t="s">
        <v>352</v>
      </c>
      <c r="M136" s="93">
        <v>2022</v>
      </c>
      <c r="N136" s="66" t="s">
        <v>160</v>
      </c>
      <c r="O136" s="66" t="s">
        <v>162</v>
      </c>
      <c r="P136" s="161"/>
    </row>
    <row r="137" spans="1:16" ht="45.65" customHeight="1">
      <c r="A137" s="10"/>
      <c r="B137" s="10"/>
      <c r="C137" s="232" t="str">
        <f t="shared" ref="C137:C199" si="4">E137&amp;F137&amp;G137&amp;H137</f>
        <v>Economic costs and benefitsAvoided costs to meet growth in water demandNSWTenterfield</v>
      </c>
      <c r="D137" s="63"/>
      <c r="E137" s="66" t="s">
        <v>300</v>
      </c>
      <c r="F137" s="66" t="s">
        <v>240</v>
      </c>
      <c r="G137" s="91" t="s">
        <v>49</v>
      </c>
      <c r="H137" s="91" t="s">
        <v>426</v>
      </c>
      <c r="I137" s="92">
        <f t="shared" ref="I137:I196" si="5">J137*INDEX(CPIindex,MATCH(K137,FYname,0),2)</f>
        <v>9.1499796334012231</v>
      </c>
      <c r="J137" s="92">
        <v>8.6</v>
      </c>
      <c r="K137" s="92" t="s">
        <v>207</v>
      </c>
      <c r="L137" s="91" t="s">
        <v>352</v>
      </c>
      <c r="M137" s="93">
        <v>2022</v>
      </c>
      <c r="N137" s="66" t="s">
        <v>161</v>
      </c>
      <c r="O137" s="66" t="s">
        <v>162</v>
      </c>
      <c r="P137" s="161"/>
    </row>
    <row r="138" spans="1:16" ht="45.65" customHeight="1">
      <c r="A138" s="10"/>
      <c r="B138" s="10"/>
      <c r="C138" s="232" t="str">
        <f t="shared" si="4"/>
        <v>Economic costs and benefitsAvoided costs to meet growth in water demandNSWTweed</v>
      </c>
      <c r="D138" s="63"/>
      <c r="E138" s="66" t="s">
        <v>300</v>
      </c>
      <c r="F138" s="66" t="s">
        <v>240</v>
      </c>
      <c r="G138" s="91" t="s">
        <v>49</v>
      </c>
      <c r="H138" s="91" t="s">
        <v>427</v>
      </c>
      <c r="I138" s="92">
        <f t="shared" si="5"/>
        <v>3.5110386965376787</v>
      </c>
      <c r="J138" s="92">
        <v>3.3</v>
      </c>
      <c r="K138" s="92" t="s">
        <v>207</v>
      </c>
      <c r="L138" s="91" t="s">
        <v>352</v>
      </c>
      <c r="M138" s="93">
        <v>2022</v>
      </c>
      <c r="N138" s="66" t="s">
        <v>163</v>
      </c>
      <c r="O138" s="66" t="s">
        <v>167</v>
      </c>
      <c r="P138" s="161"/>
    </row>
    <row r="139" spans="1:16" ht="45.65" customHeight="1">
      <c r="A139" s="10"/>
      <c r="B139" s="10"/>
      <c r="C139" s="232" t="str">
        <f t="shared" si="4"/>
        <v>Economic costs and benefitsAvoided costs to meet growth in water demandNSWTweed</v>
      </c>
      <c r="D139" s="63"/>
      <c r="E139" s="66" t="s">
        <v>300</v>
      </c>
      <c r="F139" s="66" t="s">
        <v>240</v>
      </c>
      <c r="G139" s="91" t="s">
        <v>49</v>
      </c>
      <c r="H139" s="91" t="s">
        <v>427</v>
      </c>
      <c r="I139" s="92">
        <f t="shared" si="5"/>
        <v>5.6814989816700621</v>
      </c>
      <c r="J139" s="92">
        <v>5.34</v>
      </c>
      <c r="K139" s="92" t="s">
        <v>207</v>
      </c>
      <c r="L139" s="91" t="s">
        <v>352</v>
      </c>
      <c r="M139" s="93">
        <v>2022</v>
      </c>
      <c r="N139" s="66" t="s">
        <v>164</v>
      </c>
      <c r="O139" s="66" t="s">
        <v>167</v>
      </c>
      <c r="P139" s="161"/>
    </row>
    <row r="140" spans="1:16" ht="45.65" customHeight="1">
      <c r="A140" s="10"/>
      <c r="B140" s="10"/>
      <c r="C140" s="232" t="str">
        <f t="shared" si="4"/>
        <v>Economic costs and benefitsAvoided costs to meet growth in water demandNSWTweed</v>
      </c>
      <c r="D140" s="63"/>
      <c r="E140" s="66" t="s">
        <v>300</v>
      </c>
      <c r="F140" s="66" t="s">
        <v>240</v>
      </c>
      <c r="G140" s="91" t="s">
        <v>49</v>
      </c>
      <c r="H140" s="91" t="s">
        <v>427</v>
      </c>
      <c r="I140" s="92">
        <f t="shared" si="5"/>
        <v>3.5110386965376787</v>
      </c>
      <c r="J140" s="92">
        <v>3.3</v>
      </c>
      <c r="K140" s="92" t="s">
        <v>207</v>
      </c>
      <c r="L140" s="91" t="s">
        <v>352</v>
      </c>
      <c r="M140" s="93">
        <v>2022</v>
      </c>
      <c r="N140" s="66" t="s">
        <v>165</v>
      </c>
      <c r="O140" s="66" t="s">
        <v>167</v>
      </c>
      <c r="P140" s="161"/>
    </row>
    <row r="141" spans="1:16" ht="45.65" customHeight="1">
      <c r="A141" s="10"/>
      <c r="B141" s="10"/>
      <c r="C141" s="232" t="str">
        <f t="shared" si="4"/>
        <v>Economic costs and benefitsAvoided costs to meet growth in water demandNSWTweed</v>
      </c>
      <c r="D141" s="63"/>
      <c r="E141" s="66" t="s">
        <v>300</v>
      </c>
      <c r="F141" s="66" t="s">
        <v>240</v>
      </c>
      <c r="G141" s="91" t="s">
        <v>49</v>
      </c>
      <c r="H141" s="91" t="s">
        <v>427</v>
      </c>
      <c r="I141" s="92">
        <f t="shared" si="5"/>
        <v>5.6814989816700621</v>
      </c>
      <c r="J141" s="92">
        <v>5.34</v>
      </c>
      <c r="K141" s="92" t="s">
        <v>207</v>
      </c>
      <c r="L141" s="91" t="s">
        <v>352</v>
      </c>
      <c r="M141" s="93">
        <v>2022</v>
      </c>
      <c r="N141" s="66" t="s">
        <v>166</v>
      </c>
      <c r="O141" s="66" t="s">
        <v>167</v>
      </c>
      <c r="P141" s="161"/>
    </row>
    <row r="142" spans="1:16" ht="45.65" customHeight="1">
      <c r="A142" s="10"/>
      <c r="B142" s="10"/>
      <c r="C142" s="232" t="str">
        <f t="shared" si="4"/>
        <v>Economic costs and benefitsAvoided costs to meet growth in water demandNSWUpper Lachlan</v>
      </c>
      <c r="D142" s="63"/>
      <c r="E142" s="66" t="s">
        <v>300</v>
      </c>
      <c r="F142" s="66" t="s">
        <v>240</v>
      </c>
      <c r="G142" s="91" t="s">
        <v>49</v>
      </c>
      <c r="H142" s="91" t="s">
        <v>428</v>
      </c>
      <c r="I142" s="92">
        <f t="shared" si="5"/>
        <v>3.82</v>
      </c>
      <c r="J142" s="92">
        <v>3.82</v>
      </c>
      <c r="K142" s="92" t="s">
        <v>208</v>
      </c>
      <c r="L142" s="91" t="s">
        <v>352</v>
      </c>
      <c r="M142" s="93">
        <v>2023</v>
      </c>
      <c r="N142" s="117" t="s">
        <v>168</v>
      </c>
      <c r="O142" s="117" t="s">
        <v>170</v>
      </c>
      <c r="P142" s="161"/>
    </row>
    <row r="143" spans="1:16" ht="45.65" customHeight="1">
      <c r="A143" s="10"/>
      <c r="B143" s="10"/>
      <c r="C143" s="232" t="str">
        <f t="shared" si="4"/>
        <v>Economic costs and benefitsAvoided costs to meet growth in water demandNSWUpper Lachlan</v>
      </c>
      <c r="D143" s="63"/>
      <c r="E143" s="66" t="s">
        <v>300</v>
      </c>
      <c r="F143" s="66" t="s">
        <v>240</v>
      </c>
      <c r="G143" s="91" t="s">
        <v>49</v>
      </c>
      <c r="H143" s="91" t="s">
        <v>428</v>
      </c>
      <c r="I143" s="92">
        <f t="shared" si="5"/>
        <v>5.05</v>
      </c>
      <c r="J143" s="92">
        <v>5.05</v>
      </c>
      <c r="K143" s="92" t="s">
        <v>208</v>
      </c>
      <c r="L143" s="91" t="s">
        <v>352</v>
      </c>
      <c r="M143" s="93">
        <v>2023</v>
      </c>
      <c r="N143" s="117" t="s">
        <v>169</v>
      </c>
      <c r="O143" s="117" t="s">
        <v>170</v>
      </c>
      <c r="P143" s="161"/>
    </row>
    <row r="144" spans="1:16" ht="45.65" customHeight="1">
      <c r="A144" s="10"/>
      <c r="B144" s="10"/>
      <c r="C144" s="232" t="str">
        <f t="shared" si="4"/>
        <v>Economic costs and benefitsAvoided costs to meet growth in water demandNSWUralla</v>
      </c>
      <c r="D144" s="63"/>
      <c r="E144" s="66" t="s">
        <v>300</v>
      </c>
      <c r="F144" s="66" t="s">
        <v>240</v>
      </c>
      <c r="G144" s="91" t="s">
        <v>49</v>
      </c>
      <c r="H144" s="91" t="s">
        <v>429</v>
      </c>
      <c r="I144" s="92">
        <f t="shared" si="5"/>
        <v>3.1781833652414386</v>
      </c>
      <c r="J144" s="92">
        <v>2.86</v>
      </c>
      <c r="K144" s="92" t="s">
        <v>205</v>
      </c>
      <c r="L144" s="91" t="s">
        <v>352</v>
      </c>
      <c r="M144" s="93">
        <v>2021</v>
      </c>
      <c r="N144" s="117" t="s">
        <v>171</v>
      </c>
      <c r="O144" s="117" t="s">
        <v>172</v>
      </c>
      <c r="P144" s="161"/>
    </row>
    <row r="145" spans="1:16" ht="45.65" customHeight="1">
      <c r="A145" s="10"/>
      <c r="B145" s="10"/>
      <c r="C145" s="232" t="str">
        <f t="shared" si="4"/>
        <v>Economic costs and benefitsAvoided costs to meet growth in water demandNSWWalcha</v>
      </c>
      <c r="D145" s="63"/>
      <c r="E145" s="66" t="s">
        <v>300</v>
      </c>
      <c r="F145" s="66" t="s">
        <v>240</v>
      </c>
      <c r="G145" s="91" t="s">
        <v>49</v>
      </c>
      <c r="H145" s="91" t="s">
        <v>435</v>
      </c>
      <c r="I145" s="92">
        <f t="shared" si="5"/>
        <v>4.1281303462321803</v>
      </c>
      <c r="J145" s="92">
        <v>3.88</v>
      </c>
      <c r="K145" s="92" t="s">
        <v>207</v>
      </c>
      <c r="L145" s="91" t="s">
        <v>352</v>
      </c>
      <c r="M145" s="93">
        <v>2022</v>
      </c>
      <c r="N145" s="118" t="s">
        <v>285</v>
      </c>
      <c r="O145" s="117" t="s">
        <v>173</v>
      </c>
      <c r="P145" s="161"/>
    </row>
    <row r="146" spans="1:16" ht="45.65" customHeight="1">
      <c r="A146" s="10"/>
      <c r="B146" s="10"/>
      <c r="C146" s="232" t="str">
        <f t="shared" si="4"/>
        <v>Economic costs and benefitsAvoided costs to meet growth in water demandNSWWalcha</v>
      </c>
      <c r="D146" s="63"/>
      <c r="E146" s="66" t="s">
        <v>300</v>
      </c>
      <c r="F146" s="66" t="s">
        <v>240</v>
      </c>
      <c r="G146" s="91" t="s">
        <v>49</v>
      </c>
      <c r="H146" s="91" t="s">
        <v>435</v>
      </c>
      <c r="I146" s="92">
        <f t="shared" si="5"/>
        <v>5.4793482688391055</v>
      </c>
      <c r="J146" s="92">
        <v>5.15</v>
      </c>
      <c r="K146" s="92" t="s">
        <v>207</v>
      </c>
      <c r="L146" s="91" t="s">
        <v>352</v>
      </c>
      <c r="M146" s="93">
        <v>2022</v>
      </c>
      <c r="N146" s="118" t="s">
        <v>286</v>
      </c>
      <c r="O146" s="117" t="s">
        <v>173</v>
      </c>
      <c r="P146" s="161"/>
    </row>
    <row r="147" spans="1:16" ht="45.65" customHeight="1">
      <c r="A147" s="10"/>
      <c r="B147" s="10"/>
      <c r="C147" s="232" t="str">
        <f t="shared" si="4"/>
        <v>Economic costs and benefitsAvoided costs to meet growth in water demandNSWWalcha</v>
      </c>
      <c r="D147" s="63"/>
      <c r="E147" s="66" t="s">
        <v>300</v>
      </c>
      <c r="F147" s="66" t="s">
        <v>240</v>
      </c>
      <c r="G147" s="91" t="s">
        <v>49</v>
      </c>
      <c r="H147" s="91" t="s">
        <v>435</v>
      </c>
      <c r="I147" s="92">
        <f t="shared" si="5"/>
        <v>4.1281303462321803</v>
      </c>
      <c r="J147" s="92">
        <v>3.88</v>
      </c>
      <c r="K147" s="92" t="s">
        <v>207</v>
      </c>
      <c r="L147" s="91" t="s">
        <v>352</v>
      </c>
      <c r="M147" s="93">
        <v>2022</v>
      </c>
      <c r="N147" s="118" t="s">
        <v>287</v>
      </c>
      <c r="O147" s="117" t="s">
        <v>173</v>
      </c>
      <c r="P147" s="161"/>
    </row>
    <row r="148" spans="1:16" ht="45.65" customHeight="1">
      <c r="A148" s="10"/>
      <c r="B148" s="10"/>
      <c r="C148" s="232" t="str">
        <f t="shared" si="4"/>
        <v>Economic costs and benefitsAvoided costs to meet growth in water demandNSWWalgett</v>
      </c>
      <c r="D148" s="63"/>
      <c r="E148" s="66" t="s">
        <v>300</v>
      </c>
      <c r="F148" s="66" t="s">
        <v>240</v>
      </c>
      <c r="G148" s="91" t="s">
        <v>49</v>
      </c>
      <c r="H148" s="91" t="s">
        <v>436</v>
      </c>
      <c r="I148" s="92">
        <f t="shared" si="5"/>
        <v>1.1490672097759678</v>
      </c>
      <c r="J148" s="92">
        <v>1.08</v>
      </c>
      <c r="K148" s="92" t="s">
        <v>207</v>
      </c>
      <c r="L148" s="91" t="s">
        <v>352</v>
      </c>
      <c r="M148" s="93">
        <v>2022</v>
      </c>
      <c r="N148" s="118" t="s">
        <v>288</v>
      </c>
      <c r="O148" s="117" t="s">
        <v>174</v>
      </c>
      <c r="P148" s="161"/>
    </row>
    <row r="149" spans="1:16" ht="45.65" customHeight="1">
      <c r="A149" s="10"/>
      <c r="B149" s="10"/>
      <c r="C149" s="232" t="str">
        <f t="shared" si="4"/>
        <v>Economic costs and benefitsAvoided costs to meet growth in water demandNSWWalgett</v>
      </c>
      <c r="D149" s="63"/>
      <c r="E149" s="66" t="s">
        <v>300</v>
      </c>
      <c r="F149" s="66" t="s">
        <v>240</v>
      </c>
      <c r="G149" s="91" t="s">
        <v>49</v>
      </c>
      <c r="H149" s="91" t="s">
        <v>436</v>
      </c>
      <c r="I149" s="92">
        <f t="shared" si="5"/>
        <v>1.7555193482688394</v>
      </c>
      <c r="J149" s="92">
        <v>1.65</v>
      </c>
      <c r="K149" s="92" t="s">
        <v>207</v>
      </c>
      <c r="L149" s="91" t="s">
        <v>352</v>
      </c>
      <c r="M149" s="93">
        <v>2022</v>
      </c>
      <c r="N149" s="118" t="s">
        <v>289</v>
      </c>
      <c r="O149" s="117" t="s">
        <v>174</v>
      </c>
      <c r="P149" s="161"/>
    </row>
    <row r="150" spans="1:16" ht="45.65" customHeight="1">
      <c r="A150" s="10"/>
      <c r="B150" s="10"/>
      <c r="C150" s="232" t="str">
        <f t="shared" si="4"/>
        <v>Economic costs and benefitsAvoided costs to meet growth in water demandNSWWalgett</v>
      </c>
      <c r="D150" s="63"/>
      <c r="E150" s="66" t="s">
        <v>300</v>
      </c>
      <c r="F150" s="66" t="s">
        <v>240</v>
      </c>
      <c r="G150" s="91" t="s">
        <v>49</v>
      </c>
      <c r="H150" s="91" t="s">
        <v>436</v>
      </c>
      <c r="I150" s="92">
        <f t="shared" si="5"/>
        <v>0.3936619144602852</v>
      </c>
      <c r="J150" s="92">
        <v>0.37</v>
      </c>
      <c r="K150" s="92" t="s">
        <v>207</v>
      </c>
      <c r="L150" s="91" t="s">
        <v>352</v>
      </c>
      <c r="M150" s="93">
        <v>2022</v>
      </c>
      <c r="N150" s="118" t="s">
        <v>290</v>
      </c>
      <c r="O150" s="117" t="s">
        <v>174</v>
      </c>
      <c r="P150" s="161"/>
    </row>
    <row r="151" spans="1:16" ht="45.65" customHeight="1">
      <c r="A151" s="10"/>
      <c r="B151" s="10"/>
      <c r="C151" s="232" t="str">
        <f t="shared" si="4"/>
        <v>Economic costs and benefitsAvoided costs to meet growth in water demandNSWWalgett</v>
      </c>
      <c r="D151" s="63"/>
      <c r="E151" s="66" t="s">
        <v>300</v>
      </c>
      <c r="F151" s="66" t="s">
        <v>240</v>
      </c>
      <c r="G151" s="91" t="s">
        <v>49</v>
      </c>
      <c r="H151" s="91" t="s">
        <v>436</v>
      </c>
      <c r="I151" s="92">
        <f t="shared" si="5"/>
        <v>0.57453360488798388</v>
      </c>
      <c r="J151" s="92">
        <v>0.54</v>
      </c>
      <c r="K151" s="92" t="s">
        <v>207</v>
      </c>
      <c r="L151" s="91" t="s">
        <v>352</v>
      </c>
      <c r="M151" s="93">
        <v>2022</v>
      </c>
      <c r="N151" s="118" t="s">
        <v>291</v>
      </c>
      <c r="O151" s="117" t="s">
        <v>174</v>
      </c>
      <c r="P151" s="161"/>
    </row>
    <row r="152" spans="1:16" ht="45.65" customHeight="1">
      <c r="A152" s="10"/>
      <c r="B152" s="10"/>
      <c r="C152" s="232" t="str">
        <f t="shared" si="4"/>
        <v>Economic costs and benefitsAvoided costs to meet growth in water demandNSWYass</v>
      </c>
      <c r="D152" s="63"/>
      <c r="E152" s="66" t="s">
        <v>300</v>
      </c>
      <c r="F152" s="66" t="s">
        <v>240</v>
      </c>
      <c r="G152" s="91" t="s">
        <v>49</v>
      </c>
      <c r="H152" s="91" t="s">
        <v>437</v>
      </c>
      <c r="I152" s="92">
        <f t="shared" si="5"/>
        <v>3.9366191446028522</v>
      </c>
      <c r="J152" s="92">
        <v>3.7</v>
      </c>
      <c r="K152" s="92" t="s">
        <v>207</v>
      </c>
      <c r="L152" s="91" t="s">
        <v>352</v>
      </c>
      <c r="M152" s="93">
        <v>2022</v>
      </c>
      <c r="N152" s="117" t="s">
        <v>175</v>
      </c>
      <c r="O152" s="117" t="s">
        <v>177</v>
      </c>
      <c r="P152" s="161"/>
    </row>
    <row r="153" spans="1:16" ht="45.65" customHeight="1">
      <c r="A153" s="10"/>
      <c r="B153" s="10"/>
      <c r="C153" s="232" t="str">
        <f t="shared" si="4"/>
        <v>Economic costs and benefitsAvoided costs to meet growth in water demandNSWYass</v>
      </c>
      <c r="D153" s="63"/>
      <c r="E153" s="66" t="s">
        <v>300</v>
      </c>
      <c r="F153" s="66" t="s">
        <v>240</v>
      </c>
      <c r="G153" s="91" t="s">
        <v>49</v>
      </c>
      <c r="H153" s="91" t="s">
        <v>437</v>
      </c>
      <c r="I153" s="92">
        <f t="shared" si="5"/>
        <v>5.2133604887983722</v>
      </c>
      <c r="J153" s="92">
        <v>4.9000000000000004</v>
      </c>
      <c r="K153" s="92" t="s">
        <v>207</v>
      </c>
      <c r="L153" s="91" t="s">
        <v>352</v>
      </c>
      <c r="M153" s="93">
        <v>2022</v>
      </c>
      <c r="N153" s="117" t="s">
        <v>176</v>
      </c>
      <c r="O153" s="117" t="s">
        <v>177</v>
      </c>
      <c r="P153" s="161"/>
    </row>
    <row r="154" spans="1:16" ht="45.65" customHeight="1">
      <c r="A154" s="10"/>
      <c r="B154" s="10"/>
      <c r="C154" s="232" t="str">
        <f t="shared" si="4"/>
        <v>Economic costs and benefitsAvoided drought response costsNSWNSW</v>
      </c>
      <c r="D154" s="63"/>
      <c r="E154" s="66" t="s">
        <v>300</v>
      </c>
      <c r="F154" s="148" t="s">
        <v>303</v>
      </c>
      <c r="G154" s="91" t="s">
        <v>49</v>
      </c>
      <c r="H154" s="92" t="s">
        <v>49</v>
      </c>
      <c r="I154" s="92">
        <f t="shared" si="5"/>
        <v>32.012709940989566</v>
      </c>
      <c r="J154" s="92">
        <v>27</v>
      </c>
      <c r="K154" s="92" t="s">
        <v>202</v>
      </c>
      <c r="L154" s="91" t="s">
        <v>352</v>
      </c>
      <c r="M154" s="93">
        <v>2017</v>
      </c>
      <c r="N154" s="66" t="s">
        <v>53</v>
      </c>
      <c r="O154" s="66" t="s">
        <v>54</v>
      </c>
      <c r="P154" s="161"/>
    </row>
    <row r="155" spans="1:16" ht="45.65" customHeight="1">
      <c r="A155" s="10"/>
      <c r="B155" s="10"/>
      <c r="C155" s="232" t="str">
        <f t="shared" si="4"/>
        <v xml:space="preserve">Economic costs and benefitsAvoided costs to meet growth in water demandNSWCentral Coast </v>
      </c>
      <c r="D155" s="63"/>
      <c r="E155" s="66" t="s">
        <v>300</v>
      </c>
      <c r="F155" s="66" t="s">
        <v>240</v>
      </c>
      <c r="G155" s="91" t="s">
        <v>49</v>
      </c>
      <c r="H155" s="92" t="s">
        <v>55</v>
      </c>
      <c r="I155" s="92">
        <f t="shared" si="5"/>
        <v>2.5669942565411619</v>
      </c>
      <c r="J155" s="92">
        <v>2.31</v>
      </c>
      <c r="K155" s="92" t="s">
        <v>205</v>
      </c>
      <c r="L155" s="91" t="s">
        <v>352</v>
      </c>
      <c r="M155" s="93">
        <v>2022</v>
      </c>
      <c r="N155" s="66" t="s">
        <v>292</v>
      </c>
      <c r="O155" s="66" t="s">
        <v>56</v>
      </c>
      <c r="P155" s="161"/>
    </row>
    <row r="156" spans="1:16" ht="67.5" customHeight="1">
      <c r="A156" s="10"/>
      <c r="B156" s="10"/>
      <c r="C156" s="232" t="str">
        <f t="shared" si="4"/>
        <v>Social costs and benefitsAvoided cost of water restrictionsNSW/VICNSW/VIC</v>
      </c>
      <c r="D156" s="63"/>
      <c r="E156" s="66" t="s">
        <v>301</v>
      </c>
      <c r="F156" s="148" t="s">
        <v>309</v>
      </c>
      <c r="G156" s="160" t="s">
        <v>524</v>
      </c>
      <c r="H156" s="160" t="s">
        <v>524</v>
      </c>
      <c r="I156" s="92">
        <f t="shared" si="5"/>
        <v>7.8379594898724703</v>
      </c>
      <c r="J156" s="92">
        <v>6</v>
      </c>
      <c r="K156" s="149" t="s">
        <v>197</v>
      </c>
      <c r="L156" s="92" t="s">
        <v>353</v>
      </c>
      <c r="M156" s="93">
        <v>2011</v>
      </c>
      <c r="N156" s="155" t="s">
        <v>576</v>
      </c>
      <c r="O156" s="155" t="s">
        <v>519</v>
      </c>
      <c r="P156" s="161" t="s">
        <v>577</v>
      </c>
    </row>
    <row r="157" spans="1:16" ht="67.5" customHeight="1">
      <c r="A157" s="10"/>
      <c r="B157" s="10"/>
      <c r="C157" s="232" t="str">
        <f t="shared" si="4"/>
        <v>Social costs and benefitsAvoided cost of water restrictionsNSW/VICNSW/VIC</v>
      </c>
      <c r="D157" s="63"/>
      <c r="E157" s="66" t="s">
        <v>301</v>
      </c>
      <c r="F157" s="148" t="s">
        <v>309</v>
      </c>
      <c r="G157" s="160" t="s">
        <v>524</v>
      </c>
      <c r="H157" s="160" t="s">
        <v>524</v>
      </c>
      <c r="I157" s="92">
        <f t="shared" ref="I157:I158" si="6">J157*INDEX(CPIindex,MATCH(K157,FYname,0),2)</f>
        <v>80.339084771192816</v>
      </c>
      <c r="J157" s="92">
        <f>AVERAGE(J156,J158)</f>
        <v>61.5</v>
      </c>
      <c r="K157" s="149" t="s">
        <v>197</v>
      </c>
      <c r="L157" s="92" t="s">
        <v>353</v>
      </c>
      <c r="M157" s="93">
        <v>2012</v>
      </c>
      <c r="N157" s="148" t="s">
        <v>523</v>
      </c>
      <c r="O157" s="148" t="s">
        <v>520</v>
      </c>
      <c r="P157" s="161" t="s">
        <v>577</v>
      </c>
    </row>
    <row r="158" spans="1:16" ht="67.5" customHeight="1">
      <c r="A158" s="10"/>
      <c r="B158" s="10"/>
      <c r="C158" s="232" t="str">
        <f t="shared" si="4"/>
        <v>Social costs and benefitsAvoided cost of water restrictionsNSW/VICNSW/VIC</v>
      </c>
      <c r="D158" s="63"/>
      <c r="E158" s="66" t="s">
        <v>301</v>
      </c>
      <c r="F158" s="148" t="s">
        <v>309</v>
      </c>
      <c r="G158" s="160" t="s">
        <v>524</v>
      </c>
      <c r="H158" s="160" t="s">
        <v>524</v>
      </c>
      <c r="I158" s="92">
        <f t="shared" si="6"/>
        <v>152.84021005251316</v>
      </c>
      <c r="J158" s="92">
        <v>117</v>
      </c>
      <c r="K158" s="149" t="s">
        <v>197</v>
      </c>
      <c r="L158" s="92" t="s">
        <v>353</v>
      </c>
      <c r="M158" s="93">
        <v>2013</v>
      </c>
      <c r="N158" s="148" t="s">
        <v>522</v>
      </c>
      <c r="O158" s="148" t="s">
        <v>521</v>
      </c>
      <c r="P158" s="161" t="s">
        <v>577</v>
      </c>
    </row>
    <row r="159" spans="1:16" ht="79.5" customHeight="1">
      <c r="A159" s="10"/>
      <c r="B159" s="10"/>
      <c r="C159" s="232" t="str">
        <f t="shared" si="4"/>
        <v>Social costs and benefitsActive recreation benefitsNSW/VICNSW/VIC</v>
      </c>
      <c r="D159" s="63"/>
      <c r="E159" s="66" t="s">
        <v>301</v>
      </c>
      <c r="F159" s="66" t="s">
        <v>41</v>
      </c>
      <c r="G159" s="149" t="s">
        <v>524</v>
      </c>
      <c r="H159" s="149" t="s">
        <v>524</v>
      </c>
      <c r="I159" s="92">
        <f t="shared" si="5"/>
        <v>47.97996103534652</v>
      </c>
      <c r="J159" s="92">
        <v>33</v>
      </c>
      <c r="K159" s="149" t="s">
        <v>193</v>
      </c>
      <c r="L159" s="91" t="s">
        <v>354</v>
      </c>
      <c r="M159" s="93">
        <v>2006</v>
      </c>
      <c r="N159" s="148" t="s">
        <v>525</v>
      </c>
      <c r="O159" s="148" t="s">
        <v>488</v>
      </c>
      <c r="P159" s="150" t="s">
        <v>529</v>
      </c>
    </row>
    <row r="160" spans="1:16" ht="69.650000000000006" customHeight="1">
      <c r="A160" s="10"/>
      <c r="B160" s="10"/>
      <c r="C160" s="232" t="str">
        <f t="shared" si="4"/>
        <v>Social costs and benefitsActive recreation benefitsNSW/VICNSW/VIC</v>
      </c>
      <c r="D160" s="63"/>
      <c r="E160" s="66" t="s">
        <v>301</v>
      </c>
      <c r="F160" s="66" t="s">
        <v>41</v>
      </c>
      <c r="G160" s="149" t="s">
        <v>524</v>
      </c>
      <c r="H160" s="149" t="s">
        <v>524</v>
      </c>
      <c r="I160" s="92">
        <f t="shared" si="5"/>
        <v>29.078764263846377</v>
      </c>
      <c r="J160" s="92">
        <v>20</v>
      </c>
      <c r="K160" s="149" t="s">
        <v>193</v>
      </c>
      <c r="L160" s="91" t="s">
        <v>354</v>
      </c>
      <c r="M160" s="93">
        <v>2006</v>
      </c>
      <c r="N160" s="148" t="s">
        <v>526</v>
      </c>
      <c r="O160" s="119" t="s">
        <v>488</v>
      </c>
      <c r="P160" s="150" t="s">
        <v>529</v>
      </c>
    </row>
    <row r="161" spans="1:16" ht="78.900000000000006" customHeight="1">
      <c r="A161" s="10"/>
      <c r="B161" s="10"/>
      <c r="C161" s="232" t="str">
        <f>E161&amp;F161&amp;G161&amp;H161</f>
        <v>Social costs and benefitsActive recreation benefitsNSW/VICNSW/VIC</v>
      </c>
      <c r="D161" s="63"/>
      <c r="E161" s="66" t="s">
        <v>301</v>
      </c>
      <c r="F161" s="66" t="s">
        <v>41</v>
      </c>
      <c r="G161" s="149" t="s">
        <v>524</v>
      </c>
      <c r="H161" s="149" t="s">
        <v>524</v>
      </c>
      <c r="I161" s="92">
        <f t="shared" si="5"/>
        <v>23.263011411077102</v>
      </c>
      <c r="J161" s="92">
        <v>16</v>
      </c>
      <c r="K161" s="149" t="s">
        <v>193</v>
      </c>
      <c r="L161" s="91" t="s">
        <v>354</v>
      </c>
      <c r="M161" s="93">
        <v>2006</v>
      </c>
      <c r="N161" s="148" t="s">
        <v>527</v>
      </c>
      <c r="O161" s="119" t="s">
        <v>488</v>
      </c>
      <c r="P161" s="150" t="s">
        <v>529</v>
      </c>
    </row>
    <row r="162" spans="1:16" ht="69.650000000000006" customHeight="1">
      <c r="A162" s="10"/>
      <c r="B162" s="10"/>
      <c r="C162" s="232" t="str">
        <f t="shared" si="4"/>
        <v>Social costs and benefitsActive recreation benefitsNSW/VICNSW/VIC</v>
      </c>
      <c r="D162" s="63"/>
      <c r="E162" s="66" t="s">
        <v>301</v>
      </c>
      <c r="F162" s="155" t="s">
        <v>41</v>
      </c>
      <c r="G162" s="149" t="s">
        <v>524</v>
      </c>
      <c r="H162" s="149" t="s">
        <v>524</v>
      </c>
      <c r="I162" s="92">
        <f t="shared" si="5"/>
        <v>29.078764263846377</v>
      </c>
      <c r="J162" s="92">
        <v>20</v>
      </c>
      <c r="K162" s="149" t="s">
        <v>193</v>
      </c>
      <c r="L162" s="91" t="s">
        <v>354</v>
      </c>
      <c r="M162" s="93">
        <v>2006</v>
      </c>
      <c r="N162" s="148" t="s">
        <v>528</v>
      </c>
      <c r="O162" s="119" t="s">
        <v>488</v>
      </c>
      <c r="P162" s="150" t="s">
        <v>529</v>
      </c>
    </row>
    <row r="163" spans="1:16" ht="71.150000000000006" customHeight="1">
      <c r="A163" s="10"/>
      <c r="B163" s="10"/>
      <c r="C163" s="232" t="str">
        <f t="shared" si="4"/>
        <v>Social costs and benefitsActive recreation benefitsNSW/VICNSW/VIC</v>
      </c>
      <c r="D163" s="63"/>
      <c r="E163" s="148" t="s">
        <v>301</v>
      </c>
      <c r="F163" s="155" t="s">
        <v>41</v>
      </c>
      <c r="G163" s="149" t="s">
        <v>524</v>
      </c>
      <c r="H163" s="149" t="s">
        <v>524</v>
      </c>
      <c r="I163" s="92">
        <f t="shared" si="5"/>
        <v>9.9481075934301373</v>
      </c>
      <c r="J163" s="92">
        <v>8</v>
      </c>
      <c r="K163" s="149" t="s">
        <v>199</v>
      </c>
      <c r="L163" s="149" t="s">
        <v>530</v>
      </c>
      <c r="M163" s="93">
        <v>2014</v>
      </c>
      <c r="N163" s="151" t="s">
        <v>598</v>
      </c>
      <c r="O163" s="152" t="s">
        <v>487</v>
      </c>
      <c r="P163" s="187" t="s">
        <v>603</v>
      </c>
    </row>
    <row r="164" spans="1:16" ht="45.65" customHeight="1">
      <c r="A164" s="10"/>
      <c r="B164" s="10"/>
      <c r="C164" s="232"/>
      <c r="D164" s="63"/>
      <c r="E164" s="148" t="s">
        <v>300</v>
      </c>
      <c r="F164" s="76" t="s">
        <v>303</v>
      </c>
      <c r="G164" s="149" t="s">
        <v>524</v>
      </c>
      <c r="H164" s="149" t="s">
        <v>524</v>
      </c>
      <c r="I164" s="92">
        <f t="shared" si="5"/>
        <v>50.98405141632945</v>
      </c>
      <c r="J164" s="92">
        <v>41</v>
      </c>
      <c r="K164" s="149" t="s">
        <v>199</v>
      </c>
      <c r="L164" s="149" t="s">
        <v>530</v>
      </c>
      <c r="M164" s="93">
        <v>2014</v>
      </c>
      <c r="N164" s="151" t="s">
        <v>599</v>
      </c>
      <c r="O164" s="152" t="s">
        <v>487</v>
      </c>
      <c r="P164" s="187" t="s">
        <v>604</v>
      </c>
    </row>
    <row r="165" spans="1:16" ht="45.65" customHeight="1">
      <c r="A165" s="10"/>
      <c r="B165" s="10"/>
      <c r="C165" s="232"/>
      <c r="D165" s="63"/>
      <c r="E165" s="148" t="s">
        <v>302</v>
      </c>
      <c r="F165" s="76" t="s">
        <v>314</v>
      </c>
      <c r="G165" s="149" t="s">
        <v>524</v>
      </c>
      <c r="H165" s="149" t="s">
        <v>524</v>
      </c>
      <c r="I165" s="92">
        <f t="shared" si="5"/>
        <v>68.393239704832197</v>
      </c>
      <c r="J165" s="92">
        <v>55</v>
      </c>
      <c r="K165" s="149" t="s">
        <v>199</v>
      </c>
      <c r="L165" s="149" t="s">
        <v>530</v>
      </c>
      <c r="M165" s="93">
        <v>2014</v>
      </c>
      <c r="N165" s="151" t="s">
        <v>599</v>
      </c>
      <c r="O165" s="152" t="s">
        <v>487</v>
      </c>
      <c r="P165" s="187" t="s">
        <v>604</v>
      </c>
    </row>
    <row r="166" spans="1:16" ht="45.65" customHeight="1">
      <c r="A166" s="10"/>
      <c r="B166" s="10"/>
      <c r="C166" s="232"/>
      <c r="D166" s="63"/>
      <c r="E166" s="148" t="s">
        <v>302</v>
      </c>
      <c r="F166" s="76" t="s">
        <v>314</v>
      </c>
      <c r="G166" s="149" t="s">
        <v>524</v>
      </c>
      <c r="H166" s="149" t="s">
        <v>524</v>
      </c>
      <c r="I166" s="92">
        <f t="shared" si="5"/>
        <v>151.70864079980959</v>
      </c>
      <c r="J166" s="92">
        <v>122</v>
      </c>
      <c r="K166" s="149" t="s">
        <v>199</v>
      </c>
      <c r="L166" s="149" t="s">
        <v>530</v>
      </c>
      <c r="M166" s="93">
        <v>2014</v>
      </c>
      <c r="N166" s="151" t="s">
        <v>600</v>
      </c>
      <c r="O166" s="152" t="s">
        <v>487</v>
      </c>
      <c r="P166" s="187" t="s">
        <v>604</v>
      </c>
    </row>
    <row r="167" spans="1:16" ht="45.65" customHeight="1">
      <c r="A167" s="10"/>
      <c r="B167" s="10"/>
      <c r="C167" s="232" t="str">
        <f t="shared" si="4"/>
        <v>Social costs and benefitsAvoided cost of water restrictionsNSW/VICNSW/VIC</v>
      </c>
      <c r="D167" s="63"/>
      <c r="E167" s="148" t="s">
        <v>301</v>
      </c>
      <c r="F167" s="76" t="s">
        <v>309</v>
      </c>
      <c r="G167" s="149" t="s">
        <v>524</v>
      </c>
      <c r="H167" s="149" t="s">
        <v>524</v>
      </c>
      <c r="I167" s="92">
        <f t="shared" si="5"/>
        <v>67.149726255653434</v>
      </c>
      <c r="J167" s="92">
        <v>54</v>
      </c>
      <c r="K167" s="149" t="s">
        <v>199</v>
      </c>
      <c r="L167" s="149" t="s">
        <v>530</v>
      </c>
      <c r="M167" s="93">
        <v>2014</v>
      </c>
      <c r="N167" s="151" t="s">
        <v>601</v>
      </c>
      <c r="O167" s="152" t="s">
        <v>487</v>
      </c>
      <c r="P167" s="187" t="s">
        <v>604</v>
      </c>
    </row>
    <row r="168" spans="1:16" ht="45.65" customHeight="1">
      <c r="A168" s="10"/>
      <c r="B168" s="10"/>
      <c r="C168" s="232"/>
      <c r="D168" s="63"/>
      <c r="E168" s="148" t="s">
        <v>301</v>
      </c>
      <c r="F168" s="76" t="s">
        <v>328</v>
      </c>
      <c r="G168" s="149" t="s">
        <v>524</v>
      </c>
      <c r="H168" s="149" t="s">
        <v>524</v>
      </c>
      <c r="I168" s="92">
        <f t="shared" ref="I168:I169" si="7">J168*INDEX(CPIindex,MATCH(K168,FYname,0),2)</f>
        <v>49.740537967150686</v>
      </c>
      <c r="J168" s="92">
        <v>40</v>
      </c>
      <c r="K168" s="149" t="s">
        <v>199</v>
      </c>
      <c r="L168" s="149" t="s">
        <v>530</v>
      </c>
      <c r="M168" s="93">
        <v>2014</v>
      </c>
      <c r="N168" s="151" t="s">
        <v>602</v>
      </c>
      <c r="O168" s="152" t="s">
        <v>487</v>
      </c>
      <c r="P168" s="187" t="s">
        <v>604</v>
      </c>
    </row>
    <row r="169" spans="1:16" ht="45.65" customHeight="1">
      <c r="A169" s="10"/>
      <c r="B169" s="10"/>
      <c r="C169" s="232" t="str">
        <f t="shared" si="4"/>
        <v>Environmental costs and benefitsImpact on greenhouse emissionNSWNSW</v>
      </c>
      <c r="D169" s="63"/>
      <c r="E169" s="66" t="s">
        <v>302</v>
      </c>
      <c r="F169" s="66" t="s">
        <v>315</v>
      </c>
      <c r="G169" s="91" t="s">
        <v>49</v>
      </c>
      <c r="H169" s="91" t="s">
        <v>49</v>
      </c>
      <c r="I169" s="92" t="e">
        <f t="shared" si="7"/>
        <v>#N/A</v>
      </c>
      <c r="J169" s="92"/>
      <c r="K169" s="91"/>
      <c r="L169" s="91" t="s">
        <v>329</v>
      </c>
      <c r="M169" s="93">
        <v>2023</v>
      </c>
      <c r="N169" s="154" t="s">
        <v>531</v>
      </c>
      <c r="O169" s="153" t="s">
        <v>442</v>
      </c>
      <c r="P169" s="162" t="s">
        <v>532</v>
      </c>
    </row>
    <row r="170" spans="1:16" ht="45.65" customHeight="1">
      <c r="A170" s="10"/>
      <c r="B170" s="10"/>
      <c r="C170" s="232" t="str">
        <f t="shared" si="4"/>
        <v>Social costs and benefitsAvoided inactivity related disease &amp; healthcare costsNSWNSW</v>
      </c>
      <c r="D170" s="63"/>
      <c r="E170" s="66" t="s">
        <v>301</v>
      </c>
      <c r="F170" s="66" t="s">
        <v>311</v>
      </c>
      <c r="G170" s="91" t="s">
        <v>49</v>
      </c>
      <c r="H170" s="92" t="s">
        <v>49</v>
      </c>
      <c r="I170" s="92">
        <f t="shared" si="5"/>
        <v>3.0854582484725057</v>
      </c>
      <c r="J170" s="92">
        <v>2.9</v>
      </c>
      <c r="K170" s="92" t="s">
        <v>207</v>
      </c>
      <c r="L170" s="149" t="s">
        <v>536</v>
      </c>
      <c r="M170" s="93">
        <v>2022</v>
      </c>
      <c r="N170" s="148" t="s">
        <v>533</v>
      </c>
      <c r="O170" s="151" t="s">
        <v>60</v>
      </c>
      <c r="P170" s="163" t="s">
        <v>534</v>
      </c>
    </row>
    <row r="171" spans="1:16" ht="45.65" customHeight="1">
      <c r="A171" s="10"/>
      <c r="B171" s="10"/>
      <c r="C171" s="232" t="str">
        <f t="shared" si="4"/>
        <v>Social costs and benefitsReduced energy infrastructure requirements from urban heatNSWNSW</v>
      </c>
      <c r="D171" s="63"/>
      <c r="E171" s="66" t="s">
        <v>301</v>
      </c>
      <c r="F171" s="66" t="s">
        <v>327</v>
      </c>
      <c r="G171" s="91" t="s">
        <v>49</v>
      </c>
      <c r="H171" s="92" t="s">
        <v>49</v>
      </c>
      <c r="I171" s="92">
        <f t="shared" si="5"/>
        <v>14.363340122199595</v>
      </c>
      <c r="J171" s="92">
        <v>13.5</v>
      </c>
      <c r="K171" s="92" t="s">
        <v>207</v>
      </c>
      <c r="L171" s="149" t="s">
        <v>535</v>
      </c>
      <c r="M171" s="93">
        <v>2022</v>
      </c>
      <c r="N171" s="120" t="s">
        <v>57</v>
      </c>
      <c r="O171" s="151" t="s">
        <v>60</v>
      </c>
      <c r="P171" s="163" t="s">
        <v>537</v>
      </c>
    </row>
    <row r="172" spans="1:16" ht="45.65" customHeight="1">
      <c r="A172" s="10"/>
      <c r="B172" s="10"/>
      <c r="C172" s="232" t="str">
        <f t="shared" si="4"/>
        <v>Social costs and benefitsReduced energy infrastructure requirements from urban heatNSWNSW</v>
      </c>
      <c r="D172" s="63"/>
      <c r="E172" s="66" t="s">
        <v>301</v>
      </c>
      <c r="F172" s="66" t="s">
        <v>327</v>
      </c>
      <c r="G172" s="91" t="s">
        <v>49</v>
      </c>
      <c r="H172" s="92" t="s">
        <v>49</v>
      </c>
      <c r="I172" s="92" t="e">
        <f t="shared" si="5"/>
        <v>#N/A</v>
      </c>
      <c r="J172" s="92"/>
      <c r="K172" s="92"/>
      <c r="L172" s="166" t="s">
        <v>443</v>
      </c>
      <c r="M172" s="93"/>
      <c r="N172" s="94" t="s">
        <v>489</v>
      </c>
      <c r="O172" s="66"/>
      <c r="P172" s="161"/>
    </row>
    <row r="173" spans="1:16" ht="45.65" customHeight="1">
      <c r="A173" s="10"/>
      <c r="B173" s="10"/>
      <c r="C173" s="232" t="str">
        <f t="shared" si="4"/>
        <v>Social costs and benefitsReduced energy infrastructure requirements from urban heatNSWNSW</v>
      </c>
      <c r="D173" s="63"/>
      <c r="E173" s="66" t="s">
        <v>301</v>
      </c>
      <c r="F173" s="66" t="s">
        <v>327</v>
      </c>
      <c r="G173" s="91" t="s">
        <v>49</v>
      </c>
      <c r="H173" s="92" t="s">
        <v>49</v>
      </c>
      <c r="I173" s="92" t="e">
        <f t="shared" si="5"/>
        <v>#N/A</v>
      </c>
      <c r="J173" s="92"/>
      <c r="K173" s="92"/>
      <c r="L173" s="91" t="s">
        <v>443</v>
      </c>
      <c r="M173" s="93"/>
      <c r="N173" s="167" t="s">
        <v>593</v>
      </c>
      <c r="O173" s="66"/>
      <c r="P173" s="161"/>
    </row>
    <row r="174" spans="1:16" ht="45.65" customHeight="1">
      <c r="A174" s="10"/>
      <c r="B174" s="10"/>
      <c r="C174" s="232" t="str">
        <f t="shared" si="4"/>
        <v>Social costs and benefitsActive recreation benefitsAustraliaAustralia</v>
      </c>
      <c r="D174" s="63"/>
      <c r="E174" s="66" t="s">
        <v>301</v>
      </c>
      <c r="F174" s="66" t="s">
        <v>41</v>
      </c>
      <c r="G174" s="71" t="s">
        <v>182</v>
      </c>
      <c r="H174" s="71" t="s">
        <v>182</v>
      </c>
      <c r="I174" s="92">
        <f t="shared" si="5"/>
        <v>1.38149309618535</v>
      </c>
      <c r="J174" s="92">
        <v>1.1299999999999999</v>
      </c>
      <c r="K174" s="92" t="s">
        <v>200</v>
      </c>
      <c r="L174" s="91" t="s">
        <v>354</v>
      </c>
      <c r="M174" s="93">
        <v>2015</v>
      </c>
      <c r="N174" s="122" t="s">
        <v>444</v>
      </c>
      <c r="O174" s="148" t="s">
        <v>181</v>
      </c>
      <c r="P174" s="163" t="s">
        <v>538</v>
      </c>
    </row>
    <row r="175" spans="1:16" ht="45.65" customHeight="1">
      <c r="A175" s="10"/>
      <c r="B175" s="10"/>
      <c r="C175" s="232" t="str">
        <f t="shared" si="4"/>
        <v>Social costs and benefitsAvoided inactivity related disease &amp; healthcare costsNSWNSW</v>
      </c>
      <c r="D175" s="63"/>
      <c r="E175" s="66" t="s">
        <v>301</v>
      </c>
      <c r="F175" s="66" t="s">
        <v>311</v>
      </c>
      <c r="G175" s="91" t="s">
        <v>49</v>
      </c>
      <c r="H175" s="91" t="s">
        <v>49</v>
      </c>
      <c r="I175" s="91">
        <f t="shared" si="5"/>
        <v>990.12635609444817</v>
      </c>
      <c r="J175" s="123">
        <v>891</v>
      </c>
      <c r="K175" s="124" t="s">
        <v>205</v>
      </c>
      <c r="L175" s="149" t="s">
        <v>355</v>
      </c>
      <c r="M175" s="125">
        <v>2022</v>
      </c>
      <c r="N175" s="151" t="s">
        <v>539</v>
      </c>
      <c r="O175" s="121" t="s">
        <v>60</v>
      </c>
      <c r="P175" s="163" t="s">
        <v>597</v>
      </c>
    </row>
    <row r="176" spans="1:16" ht="45.65" customHeight="1">
      <c r="A176" s="10"/>
      <c r="B176" s="10"/>
      <c r="C176" s="232" t="str">
        <f t="shared" si="4"/>
        <v>Social costs and benefitsAvoided inactivity related disease &amp; healthcare costsNSWNSW</v>
      </c>
      <c r="D176" s="63"/>
      <c r="E176" s="66" t="s">
        <v>301</v>
      </c>
      <c r="F176" s="66" t="s">
        <v>311</v>
      </c>
      <c r="G176" s="91" t="s">
        <v>49</v>
      </c>
      <c r="H176" s="92" t="s">
        <v>49</v>
      </c>
      <c r="I176" s="91">
        <f t="shared" si="5"/>
        <v>842.32971708147215</v>
      </c>
      <c r="J176" s="123">
        <v>758</v>
      </c>
      <c r="K176" s="126" t="s">
        <v>205</v>
      </c>
      <c r="L176" s="149" t="s">
        <v>355</v>
      </c>
      <c r="M176" s="93">
        <v>2022</v>
      </c>
      <c r="N176" s="151" t="s">
        <v>540</v>
      </c>
      <c r="O176" s="121" t="s">
        <v>60</v>
      </c>
      <c r="P176" s="163" t="s">
        <v>597</v>
      </c>
    </row>
    <row r="177" spans="1:16" ht="45.65" customHeight="1">
      <c r="A177" s="10"/>
      <c r="B177" s="10"/>
      <c r="C177" s="232" t="str">
        <f t="shared" si="4"/>
        <v>Social costs and benefitsAvoided inactivity related disease &amp; healthcare costsNSWNSW</v>
      </c>
      <c r="D177" s="63"/>
      <c r="E177" s="66" t="s">
        <v>301</v>
      </c>
      <c r="F177" s="66" t="s">
        <v>311</v>
      </c>
      <c r="G177" s="91" t="s">
        <v>49</v>
      </c>
      <c r="H177" s="92" t="s">
        <v>49</v>
      </c>
      <c r="I177" s="91">
        <f t="shared" si="5"/>
        <v>1.206820676451819</v>
      </c>
      <c r="J177" s="123">
        <v>1.0860000000000001</v>
      </c>
      <c r="K177" s="124" t="s">
        <v>205</v>
      </c>
      <c r="L177" s="149" t="s">
        <v>542</v>
      </c>
      <c r="M177" s="125">
        <v>2022</v>
      </c>
      <c r="N177" s="151" t="s">
        <v>541</v>
      </c>
      <c r="O177" s="121"/>
      <c r="P177" s="163"/>
    </row>
    <row r="178" spans="1:16" ht="45.65" customHeight="1">
      <c r="A178" s="10"/>
      <c r="B178" s="10"/>
      <c r="C178" s="232" t="str">
        <f t="shared" si="4"/>
        <v>Social costs and benefitsAvoided inactivity related disease &amp; healthcare costsNSWNSW</v>
      </c>
      <c r="D178" s="63"/>
      <c r="E178" s="66" t="s">
        <v>301</v>
      </c>
      <c r="F178" s="66" t="s">
        <v>311</v>
      </c>
      <c r="G178" s="91" t="s">
        <v>49</v>
      </c>
      <c r="H178" s="92" t="s">
        <v>49</v>
      </c>
      <c r="I178" s="91">
        <f t="shared" si="5"/>
        <v>0.6034103382259095</v>
      </c>
      <c r="J178" s="123">
        <v>0.54300000000000004</v>
      </c>
      <c r="K178" s="126" t="s">
        <v>205</v>
      </c>
      <c r="L178" s="149" t="s">
        <v>543</v>
      </c>
      <c r="M178" s="93">
        <v>2022</v>
      </c>
      <c r="N178" s="151" t="s">
        <v>541</v>
      </c>
      <c r="O178" s="121"/>
      <c r="P178" s="163"/>
    </row>
    <row r="179" spans="1:16" ht="45.65" customHeight="1">
      <c r="A179" s="10"/>
      <c r="B179" s="10"/>
      <c r="C179" s="232" t="str">
        <f t="shared" si="4"/>
        <v xml:space="preserve">Economic costs and benefitsCost of water conservationNSWSydney </v>
      </c>
      <c r="D179" s="63"/>
      <c r="E179" s="66" t="s">
        <v>300</v>
      </c>
      <c r="F179" s="66" t="s">
        <v>322</v>
      </c>
      <c r="G179" s="91" t="s">
        <v>49</v>
      </c>
      <c r="H179" s="92" t="s">
        <v>178</v>
      </c>
      <c r="I179" s="92">
        <f t="shared" si="5"/>
        <v>99</v>
      </c>
      <c r="J179" s="127">
        <v>99</v>
      </c>
      <c r="K179" s="127" t="s">
        <v>208</v>
      </c>
      <c r="L179" s="91" t="s">
        <v>354</v>
      </c>
      <c r="M179" s="93">
        <v>2023</v>
      </c>
      <c r="N179" s="66" t="s">
        <v>183</v>
      </c>
      <c r="O179" s="148" t="s">
        <v>544</v>
      </c>
      <c r="P179" s="161"/>
    </row>
    <row r="180" spans="1:16" ht="45.65" customHeight="1">
      <c r="A180" s="10"/>
      <c r="B180" s="10"/>
      <c r="C180" s="232" t="str">
        <f t="shared" si="4"/>
        <v xml:space="preserve">Economic costs and benefitsCost of water conservationNSWSydney </v>
      </c>
      <c r="D180" s="63"/>
      <c r="E180" s="66" t="s">
        <v>300</v>
      </c>
      <c r="F180" s="66" t="s">
        <v>322</v>
      </c>
      <c r="G180" s="91" t="s">
        <v>49</v>
      </c>
      <c r="H180" s="92" t="s">
        <v>178</v>
      </c>
      <c r="I180" s="92">
        <f t="shared" si="5"/>
        <v>11</v>
      </c>
      <c r="J180" s="92">
        <v>11</v>
      </c>
      <c r="K180" s="92" t="s">
        <v>208</v>
      </c>
      <c r="L180" s="91" t="s">
        <v>354</v>
      </c>
      <c r="M180" s="93">
        <v>2023</v>
      </c>
      <c r="N180" s="66" t="s">
        <v>184</v>
      </c>
      <c r="O180" s="66" t="s">
        <v>185</v>
      </c>
      <c r="P180" s="161"/>
    </row>
    <row r="181" spans="1:16" ht="45.65" customHeight="1">
      <c r="A181" s="10"/>
      <c r="B181" s="10"/>
      <c r="C181" s="232" t="str">
        <f t="shared" si="4"/>
        <v xml:space="preserve">Economic costs and benefitsCost of water conservationNSWSydney </v>
      </c>
      <c r="D181" s="63"/>
      <c r="E181" s="66" t="s">
        <v>300</v>
      </c>
      <c r="F181" s="66" t="s">
        <v>322</v>
      </c>
      <c r="G181" s="91" t="s">
        <v>49</v>
      </c>
      <c r="H181" s="92" t="s">
        <v>178</v>
      </c>
      <c r="I181" s="92">
        <f t="shared" si="5"/>
        <v>33</v>
      </c>
      <c r="J181" s="92">
        <v>33</v>
      </c>
      <c r="K181" s="92" t="s">
        <v>208</v>
      </c>
      <c r="L181" s="91" t="s">
        <v>354</v>
      </c>
      <c r="M181" s="93">
        <v>2023</v>
      </c>
      <c r="N181" s="148" t="s">
        <v>545</v>
      </c>
      <c r="O181" s="66" t="s">
        <v>185</v>
      </c>
      <c r="P181" s="161"/>
    </row>
    <row r="182" spans="1:16" ht="45.65" customHeight="1">
      <c r="A182" s="10"/>
      <c r="B182" s="10"/>
      <c r="C182" s="232" t="str">
        <f t="shared" si="4"/>
        <v>Social costs and benefitsAvoided inactivity related disease &amp; healthcare costsNSWNSW</v>
      </c>
      <c r="D182" s="63"/>
      <c r="E182" s="66" t="s">
        <v>301</v>
      </c>
      <c r="F182" s="66" t="s">
        <v>311</v>
      </c>
      <c r="G182" s="91" t="s">
        <v>49</v>
      </c>
      <c r="H182" s="92" t="s">
        <v>49</v>
      </c>
      <c r="I182" s="92">
        <f t="shared" si="5"/>
        <v>5638940.9368635453</v>
      </c>
      <c r="J182" s="128">
        <v>5300000</v>
      </c>
      <c r="K182" s="93" t="s">
        <v>207</v>
      </c>
      <c r="L182" s="91" t="s">
        <v>356</v>
      </c>
      <c r="M182" s="125">
        <v>2023</v>
      </c>
      <c r="N182" s="122" t="s">
        <v>446</v>
      </c>
      <c r="O182" s="66" t="s">
        <v>217</v>
      </c>
      <c r="P182" s="161"/>
    </row>
    <row r="183" spans="1:16" ht="45.65" customHeight="1">
      <c r="A183" s="10"/>
      <c r="B183" s="10"/>
      <c r="C183" s="232" t="str">
        <f t="shared" si="4"/>
        <v>Social costs and benefitsAvoided inactivity related disease &amp; healthcare costsNSWNSW</v>
      </c>
      <c r="D183" s="63"/>
      <c r="E183" s="66" t="s">
        <v>301</v>
      </c>
      <c r="F183" s="66" t="s">
        <v>311</v>
      </c>
      <c r="G183" s="91" t="s">
        <v>49</v>
      </c>
      <c r="H183" s="92" t="s">
        <v>49</v>
      </c>
      <c r="I183" s="92">
        <f t="shared" si="5"/>
        <v>241516.90427698579</v>
      </c>
      <c r="J183" s="129">
        <v>227000</v>
      </c>
      <c r="K183" s="93" t="s">
        <v>207</v>
      </c>
      <c r="L183" s="91" t="s">
        <v>447</v>
      </c>
      <c r="M183" s="125">
        <v>2023</v>
      </c>
      <c r="N183" s="122" t="s">
        <v>448</v>
      </c>
      <c r="O183" s="66" t="s">
        <v>217</v>
      </c>
      <c r="P183" s="161"/>
    </row>
    <row r="184" spans="1:16" ht="45.65" customHeight="1">
      <c r="A184" s="10"/>
      <c r="B184" s="10"/>
      <c r="C184" s="232" t="str">
        <f t="shared" si="4"/>
        <v>Economic costs and benefitsAvoided costs of managing water quality eventsAustraliaAustralia</v>
      </c>
      <c r="D184" s="63"/>
      <c r="E184" s="66" t="s">
        <v>300</v>
      </c>
      <c r="F184" s="66" t="s">
        <v>308</v>
      </c>
      <c r="G184" s="91" t="s">
        <v>182</v>
      </c>
      <c r="H184" s="92" t="s">
        <v>182</v>
      </c>
      <c r="I184" s="92">
        <f t="shared" si="5"/>
        <v>377.28198048083794</v>
      </c>
      <c r="J184" s="93">
        <v>303.39999999999998</v>
      </c>
      <c r="K184" s="93" t="s">
        <v>199</v>
      </c>
      <c r="L184" s="149" t="s">
        <v>547</v>
      </c>
      <c r="M184" s="125">
        <v>2014</v>
      </c>
      <c r="N184" s="148" t="s">
        <v>546</v>
      </c>
      <c r="O184" s="148" t="s">
        <v>218</v>
      </c>
      <c r="P184" s="161"/>
    </row>
    <row r="185" spans="1:16" ht="45.65" customHeight="1">
      <c r="A185" s="10"/>
      <c r="B185" s="10"/>
      <c r="C185" s="232" t="str">
        <f t="shared" si="4"/>
        <v>Social costs and benefitsAvoided cost of water restrictionsVICWodonga</v>
      </c>
      <c r="D185" s="63"/>
      <c r="E185" s="66" t="s">
        <v>301</v>
      </c>
      <c r="F185" s="66" t="s">
        <v>309</v>
      </c>
      <c r="G185" s="91" t="s">
        <v>371</v>
      </c>
      <c r="H185" s="91" t="s">
        <v>370</v>
      </c>
      <c r="I185" s="92">
        <f t="shared" si="5"/>
        <v>56.172043010752702</v>
      </c>
      <c r="J185" s="92">
        <v>43</v>
      </c>
      <c r="K185" s="149" t="s">
        <v>197</v>
      </c>
      <c r="L185" s="91" t="s">
        <v>357</v>
      </c>
      <c r="M185" s="93">
        <v>2018</v>
      </c>
      <c r="N185" s="148" t="s">
        <v>550</v>
      </c>
      <c r="O185" s="148" t="s">
        <v>474</v>
      </c>
      <c r="P185" s="163" t="s">
        <v>551</v>
      </c>
    </row>
    <row r="186" spans="1:16" ht="45.65" customHeight="1">
      <c r="A186" s="10"/>
      <c r="B186" s="10"/>
      <c r="C186" s="232" t="str">
        <f t="shared" si="4"/>
        <v>Social costs and benefitsAvoided cost of water restrictionsVICBendigo</v>
      </c>
      <c r="D186" s="63"/>
      <c r="E186" s="66" t="s">
        <v>301</v>
      </c>
      <c r="F186" s="66" t="s">
        <v>309</v>
      </c>
      <c r="G186" s="91" t="s">
        <v>371</v>
      </c>
      <c r="H186" s="91" t="s">
        <v>372</v>
      </c>
      <c r="I186" s="92">
        <f t="shared" si="5"/>
        <v>163.29082270567648</v>
      </c>
      <c r="J186" s="92">
        <v>125</v>
      </c>
      <c r="K186" s="149" t="s">
        <v>197</v>
      </c>
      <c r="L186" s="91" t="s">
        <v>357</v>
      </c>
      <c r="M186" s="93">
        <v>2018</v>
      </c>
      <c r="N186" s="148" t="s">
        <v>549</v>
      </c>
      <c r="O186" s="66" t="s">
        <v>474</v>
      </c>
      <c r="P186" s="163" t="s">
        <v>551</v>
      </c>
    </row>
    <row r="187" spans="1:16" ht="45.65" customHeight="1">
      <c r="A187" s="10"/>
      <c r="B187" s="10"/>
      <c r="C187" s="232" t="str">
        <f t="shared" si="4"/>
        <v xml:space="preserve">Social costs and benefitsAvoided cost of water restrictionsNSWAlbury </v>
      </c>
      <c r="D187" s="63"/>
      <c r="E187" s="66" t="s">
        <v>301</v>
      </c>
      <c r="F187" s="66" t="s">
        <v>309</v>
      </c>
      <c r="G187" s="91" t="s">
        <v>49</v>
      </c>
      <c r="H187" s="91" t="s">
        <v>373</v>
      </c>
      <c r="I187" s="92">
        <f t="shared" si="5"/>
        <v>117.56939234808705</v>
      </c>
      <c r="J187" s="92">
        <v>90</v>
      </c>
      <c r="K187" s="149" t="s">
        <v>197</v>
      </c>
      <c r="L187" s="91" t="s">
        <v>357</v>
      </c>
      <c r="M187" s="93">
        <v>2018</v>
      </c>
      <c r="N187" s="148" t="s">
        <v>548</v>
      </c>
      <c r="O187" s="66" t="s">
        <v>474</v>
      </c>
      <c r="P187" s="163" t="s">
        <v>551</v>
      </c>
    </row>
    <row r="188" spans="1:16" ht="45.65" customHeight="1">
      <c r="A188" s="10"/>
      <c r="B188" s="10"/>
      <c r="C188" s="232" t="str">
        <f t="shared" si="4"/>
        <v>Environmental costs and benefitsImpact on river and ocean healthNSWSydney</v>
      </c>
      <c r="D188" s="63"/>
      <c r="E188" s="66" t="s">
        <v>302</v>
      </c>
      <c r="F188" s="66" t="s">
        <v>314</v>
      </c>
      <c r="G188" s="166" t="s">
        <v>49</v>
      </c>
      <c r="H188" s="166" t="s">
        <v>578</v>
      </c>
      <c r="I188" s="92">
        <f t="shared" si="5"/>
        <v>9.7804820968874342</v>
      </c>
      <c r="J188" s="92">
        <v>8</v>
      </c>
      <c r="K188" s="166" t="s">
        <v>200</v>
      </c>
      <c r="L188" s="166" t="s">
        <v>354</v>
      </c>
      <c r="M188" s="93">
        <v>2015</v>
      </c>
      <c r="N188" s="167" t="s">
        <v>579</v>
      </c>
      <c r="O188" s="167" t="s">
        <v>592</v>
      </c>
      <c r="P188" s="163"/>
    </row>
    <row r="189" spans="1:16" ht="45.65" customHeight="1">
      <c r="A189" s="10"/>
      <c r="B189" s="10"/>
      <c r="C189" s="232" t="str">
        <f t="shared" si="4"/>
        <v>Environmental costs and benefitsImpact on river and ocean healthNSWSydney</v>
      </c>
      <c r="D189" s="63"/>
      <c r="E189" s="66" t="s">
        <v>302</v>
      </c>
      <c r="F189" s="66" t="s">
        <v>314</v>
      </c>
      <c r="G189" s="166" t="s">
        <v>49</v>
      </c>
      <c r="H189" s="166" t="s">
        <v>578</v>
      </c>
      <c r="I189" s="92">
        <f t="shared" si="5"/>
        <v>12.225602621109292</v>
      </c>
      <c r="J189" s="92">
        <v>10</v>
      </c>
      <c r="K189" s="166" t="s">
        <v>200</v>
      </c>
      <c r="L189" s="166" t="s">
        <v>354</v>
      </c>
      <c r="M189" s="93">
        <v>2015</v>
      </c>
      <c r="N189" s="167" t="s">
        <v>580</v>
      </c>
      <c r="O189" s="167" t="s">
        <v>592</v>
      </c>
      <c r="P189" s="163"/>
    </row>
    <row r="190" spans="1:16" ht="45.65" customHeight="1">
      <c r="A190" s="10"/>
      <c r="B190" s="10"/>
      <c r="C190" s="232" t="str">
        <f t="shared" si="4"/>
        <v>Environmental costs and benefitsImpact on river and ocean healthNSWSydney</v>
      </c>
      <c r="D190" s="63"/>
      <c r="E190" s="66" t="s">
        <v>302</v>
      </c>
      <c r="F190" s="66" t="s">
        <v>314</v>
      </c>
      <c r="G190" s="166" t="s">
        <v>49</v>
      </c>
      <c r="H190" s="166" t="s">
        <v>578</v>
      </c>
      <c r="I190" s="92">
        <f t="shared" si="5"/>
        <v>14.670723145331152</v>
      </c>
      <c r="J190" s="92">
        <v>12</v>
      </c>
      <c r="K190" s="166" t="s">
        <v>200</v>
      </c>
      <c r="L190" s="166" t="s">
        <v>354</v>
      </c>
      <c r="M190" s="93">
        <v>2015</v>
      </c>
      <c r="N190" s="167" t="s">
        <v>581</v>
      </c>
      <c r="O190" s="167" t="s">
        <v>592</v>
      </c>
      <c r="P190" s="163"/>
    </row>
    <row r="191" spans="1:16" ht="45.65" customHeight="1">
      <c r="A191" s="10"/>
      <c r="B191" s="10"/>
      <c r="C191" s="232" t="str">
        <f t="shared" si="4"/>
        <v>Environmental costs and benefitsImpact on river and ocean healthNSWSydney</v>
      </c>
      <c r="D191" s="63"/>
      <c r="E191" s="66" t="s">
        <v>302</v>
      </c>
      <c r="F191" s="66" t="s">
        <v>314</v>
      </c>
      <c r="G191" s="166" t="s">
        <v>49</v>
      </c>
      <c r="H191" s="166" t="s">
        <v>578</v>
      </c>
      <c r="I191" s="92">
        <f t="shared" si="5"/>
        <v>17.115843669553009</v>
      </c>
      <c r="J191" s="92">
        <v>14</v>
      </c>
      <c r="K191" s="166" t="s">
        <v>200</v>
      </c>
      <c r="L191" s="166" t="s">
        <v>354</v>
      </c>
      <c r="M191" s="93">
        <v>2015</v>
      </c>
      <c r="N191" s="167" t="s">
        <v>582</v>
      </c>
      <c r="O191" s="167" t="s">
        <v>592</v>
      </c>
      <c r="P191" s="163"/>
    </row>
    <row r="192" spans="1:16" ht="45.65" customHeight="1">
      <c r="A192" s="10"/>
      <c r="B192" s="10"/>
      <c r="C192" s="232" t="str">
        <f t="shared" si="4"/>
        <v>Environmental costs and benefitsImpact on river and ocean healthNSWSydney</v>
      </c>
      <c r="D192" s="63"/>
      <c r="E192" s="66" t="s">
        <v>302</v>
      </c>
      <c r="F192" s="66" t="s">
        <v>314</v>
      </c>
      <c r="G192" s="166" t="s">
        <v>49</v>
      </c>
      <c r="H192" s="166" t="s">
        <v>578</v>
      </c>
      <c r="I192" s="92">
        <f t="shared" si="5"/>
        <v>20.783524455885797</v>
      </c>
      <c r="J192" s="92">
        <v>17</v>
      </c>
      <c r="K192" s="166" t="s">
        <v>200</v>
      </c>
      <c r="L192" s="166" t="s">
        <v>354</v>
      </c>
      <c r="M192" s="93">
        <v>2015</v>
      </c>
      <c r="N192" s="167" t="s">
        <v>583</v>
      </c>
      <c r="O192" s="167" t="s">
        <v>592</v>
      </c>
      <c r="P192" s="163"/>
    </row>
    <row r="193" spans="1:16" ht="45.65" customHeight="1">
      <c r="A193" s="10"/>
      <c r="B193" s="10"/>
      <c r="C193" s="232" t="str">
        <f t="shared" si="4"/>
        <v>Environmental costs and benefitsImpact on river and ocean healthNSWSydney</v>
      </c>
      <c r="D193" s="63"/>
      <c r="E193" s="66" t="s">
        <v>302</v>
      </c>
      <c r="F193" s="66" t="s">
        <v>314</v>
      </c>
      <c r="G193" s="166" t="s">
        <v>49</v>
      </c>
      <c r="H193" s="166" t="s">
        <v>578</v>
      </c>
      <c r="I193" s="92">
        <f t="shared" si="5"/>
        <v>24.451205242218585</v>
      </c>
      <c r="J193" s="92">
        <v>20</v>
      </c>
      <c r="K193" s="166" t="s">
        <v>200</v>
      </c>
      <c r="L193" s="166" t="s">
        <v>354</v>
      </c>
      <c r="M193" s="93">
        <v>2015</v>
      </c>
      <c r="N193" s="167" t="s">
        <v>584</v>
      </c>
      <c r="O193" s="167" t="s">
        <v>592</v>
      </c>
      <c r="P193" s="163"/>
    </row>
    <row r="194" spans="1:16" ht="45.65" customHeight="1">
      <c r="A194" s="10"/>
      <c r="B194" s="10"/>
      <c r="C194" s="232" t="str">
        <f t="shared" si="4"/>
        <v>Economic costs and benefitsAvoided costs of managing water quality eventsNSWSydney</v>
      </c>
      <c r="D194" s="63"/>
      <c r="E194" s="66" t="s">
        <v>300</v>
      </c>
      <c r="F194" s="66" t="s">
        <v>308</v>
      </c>
      <c r="G194" s="166" t="s">
        <v>49</v>
      </c>
      <c r="H194" s="166" t="s">
        <v>578</v>
      </c>
      <c r="I194" s="92">
        <f t="shared" si="5"/>
        <v>273853.49871284817</v>
      </c>
      <c r="J194" s="92">
        <v>224000</v>
      </c>
      <c r="K194" s="166" t="s">
        <v>200</v>
      </c>
      <c r="L194" s="166" t="s">
        <v>585</v>
      </c>
      <c r="M194" s="93">
        <v>2015</v>
      </c>
      <c r="N194" s="167" t="s">
        <v>586</v>
      </c>
      <c r="O194" s="167" t="s">
        <v>592</v>
      </c>
      <c r="P194" s="168" t="s">
        <v>595</v>
      </c>
    </row>
    <row r="195" spans="1:16" ht="45.65" customHeight="1">
      <c r="A195" s="10"/>
      <c r="B195" s="10"/>
      <c r="C195" s="232" t="str">
        <f t="shared" si="4"/>
        <v>Economic costs and benefitsAvoided costs of managing water quality eventsNSWSydney</v>
      </c>
      <c r="D195" s="63"/>
      <c r="E195" s="66" t="s">
        <v>300</v>
      </c>
      <c r="F195" s="66" t="s">
        <v>308</v>
      </c>
      <c r="G195" s="166" t="s">
        <v>49</v>
      </c>
      <c r="H195" s="166" t="s">
        <v>578</v>
      </c>
      <c r="I195" s="92">
        <f t="shared" si="5"/>
        <v>342316.87339106022</v>
      </c>
      <c r="J195" s="92">
        <v>280000</v>
      </c>
      <c r="K195" s="166" t="s">
        <v>200</v>
      </c>
      <c r="L195" s="166" t="s">
        <v>585</v>
      </c>
      <c r="M195" s="93">
        <v>2015</v>
      </c>
      <c r="N195" s="167" t="s">
        <v>587</v>
      </c>
      <c r="O195" s="167" t="s">
        <v>592</v>
      </c>
      <c r="P195" s="168" t="s">
        <v>595</v>
      </c>
    </row>
    <row r="196" spans="1:16" ht="45.65" customHeight="1">
      <c r="A196" s="10"/>
      <c r="B196" s="10"/>
      <c r="C196" s="232" t="str">
        <f t="shared" si="4"/>
        <v>Economic costs and benefitsAvoided costs of managing water quality eventsNSWSydney</v>
      </c>
      <c r="D196" s="63"/>
      <c r="E196" s="66" t="s">
        <v>300</v>
      </c>
      <c r="F196" s="66" t="s">
        <v>308</v>
      </c>
      <c r="G196" s="166" t="s">
        <v>49</v>
      </c>
      <c r="H196" s="166" t="s">
        <v>578</v>
      </c>
      <c r="I196" s="92">
        <f t="shared" si="5"/>
        <v>410780.24806927226</v>
      </c>
      <c r="J196" s="92">
        <v>336000</v>
      </c>
      <c r="K196" s="166" t="s">
        <v>200</v>
      </c>
      <c r="L196" s="166" t="s">
        <v>585</v>
      </c>
      <c r="M196" s="93">
        <v>2015</v>
      </c>
      <c r="N196" s="167" t="s">
        <v>588</v>
      </c>
      <c r="O196" s="167" t="s">
        <v>592</v>
      </c>
      <c r="P196" s="168" t="s">
        <v>595</v>
      </c>
    </row>
    <row r="197" spans="1:16" ht="45.65" customHeight="1">
      <c r="A197" s="10"/>
      <c r="B197" s="10"/>
      <c r="C197" s="232" t="str">
        <f t="shared" si="4"/>
        <v>Economic costs and benefitsAvoided costs of managing water quality eventsNSWSydney</v>
      </c>
      <c r="D197" s="63"/>
      <c r="E197" s="66" t="s">
        <v>300</v>
      </c>
      <c r="F197" s="66" t="s">
        <v>308</v>
      </c>
      <c r="G197" s="166" t="s">
        <v>49</v>
      </c>
      <c r="H197" s="166" t="s">
        <v>578</v>
      </c>
      <c r="I197" s="92">
        <f t="shared" ref="I197:I199" si="8">J197*INDEX(CPIindex,MATCH(K197,FYname,0),2)</f>
        <v>899804.35291364393</v>
      </c>
      <c r="J197" s="92">
        <v>736000</v>
      </c>
      <c r="K197" s="166" t="s">
        <v>200</v>
      </c>
      <c r="L197" s="166" t="s">
        <v>585</v>
      </c>
      <c r="M197" s="93">
        <v>2015</v>
      </c>
      <c r="N197" s="167" t="s">
        <v>589</v>
      </c>
      <c r="O197" s="167" t="s">
        <v>592</v>
      </c>
      <c r="P197" s="168" t="s">
        <v>596</v>
      </c>
    </row>
    <row r="198" spans="1:16" ht="45.65" customHeight="1">
      <c r="A198" s="10"/>
      <c r="B198" s="10"/>
      <c r="C198" s="232" t="str">
        <f t="shared" si="4"/>
        <v>Economic costs and benefitsAvoided costs of managing water quality eventsNSWSydney</v>
      </c>
      <c r="D198" s="63"/>
      <c r="E198" s="66" t="s">
        <v>300</v>
      </c>
      <c r="F198" s="66" t="s">
        <v>308</v>
      </c>
      <c r="G198" s="166" t="s">
        <v>49</v>
      </c>
      <c r="H198" s="166" t="s">
        <v>578</v>
      </c>
      <c r="I198" s="92">
        <f t="shared" si="8"/>
        <v>1124755.441142055</v>
      </c>
      <c r="J198" s="92">
        <v>920000</v>
      </c>
      <c r="K198" s="166" t="s">
        <v>200</v>
      </c>
      <c r="L198" s="166" t="s">
        <v>585</v>
      </c>
      <c r="M198" s="93">
        <v>2015</v>
      </c>
      <c r="N198" s="167" t="s">
        <v>590</v>
      </c>
      <c r="O198" s="167" t="s">
        <v>592</v>
      </c>
      <c r="P198" s="168" t="s">
        <v>596</v>
      </c>
    </row>
    <row r="199" spans="1:16" ht="45.65" customHeight="1">
      <c r="A199" s="10"/>
      <c r="B199" s="10"/>
      <c r="C199" s="232" t="str">
        <f t="shared" si="4"/>
        <v>Economic costs and benefitsAvoided costs of managing water quality eventsNSWSydney</v>
      </c>
      <c r="D199" s="63"/>
      <c r="E199" s="66" t="s">
        <v>300</v>
      </c>
      <c r="F199" s="66" t="s">
        <v>308</v>
      </c>
      <c r="G199" s="166" t="s">
        <v>49</v>
      </c>
      <c r="H199" s="166" t="s">
        <v>578</v>
      </c>
      <c r="I199" s="92">
        <f t="shared" si="8"/>
        <v>1349706.529370466</v>
      </c>
      <c r="J199" s="92">
        <v>1104000</v>
      </c>
      <c r="K199" s="166" t="s">
        <v>200</v>
      </c>
      <c r="L199" s="166" t="s">
        <v>585</v>
      </c>
      <c r="M199" s="93">
        <v>2015</v>
      </c>
      <c r="N199" s="167" t="s">
        <v>591</v>
      </c>
      <c r="O199" s="167" t="s">
        <v>592</v>
      </c>
      <c r="P199" s="168" t="s">
        <v>596</v>
      </c>
    </row>
    <row r="200" spans="1:16" ht="45.65" customHeight="1">
      <c r="A200" s="10"/>
      <c r="B200" s="10"/>
      <c r="C200" s="232" t="str">
        <f t="shared" ref="C200:C246" si="9">E200&amp;F200&amp;G200&amp;H200</f>
        <v xml:space="preserve">Economic costs and benefitsAvoided drought response costsNSWSydney </v>
      </c>
      <c r="D200" s="63"/>
      <c r="E200" s="66" t="s">
        <v>300</v>
      </c>
      <c r="F200" s="66" t="s">
        <v>303</v>
      </c>
      <c r="G200" s="91" t="s">
        <v>49</v>
      </c>
      <c r="H200" s="92" t="s">
        <v>178</v>
      </c>
      <c r="I200" s="92">
        <f t="shared" ref="I200:I251" si="10">J200*INDEX(CPIindex,MATCH(K200,FYname,0),2)</f>
        <v>14.480374745417517</v>
      </c>
      <c r="J200" s="92">
        <v>13.61</v>
      </c>
      <c r="K200" s="92" t="s">
        <v>207</v>
      </c>
      <c r="L200" s="91" t="s">
        <v>358</v>
      </c>
      <c r="M200" s="93">
        <v>2022</v>
      </c>
      <c r="N200" s="122" t="s">
        <v>552</v>
      </c>
      <c r="O200" s="155" t="s">
        <v>215</v>
      </c>
      <c r="P200" s="161"/>
    </row>
    <row r="201" spans="1:16" ht="45.65" customHeight="1">
      <c r="A201" s="10"/>
      <c r="B201" s="10"/>
      <c r="C201" s="232" t="str">
        <f t="shared" si="9"/>
        <v>Environmental costs and benefitsImpact on river and ocean healthNSWNSW</v>
      </c>
      <c r="D201" s="63"/>
      <c r="E201" s="66" t="s">
        <v>302</v>
      </c>
      <c r="F201" s="66" t="s">
        <v>314</v>
      </c>
      <c r="G201" s="91" t="s">
        <v>49</v>
      </c>
      <c r="H201" s="91" t="s">
        <v>49</v>
      </c>
      <c r="I201" s="92">
        <f t="shared" si="10"/>
        <v>0.81911537561432268</v>
      </c>
      <c r="J201" s="93">
        <v>0.67</v>
      </c>
      <c r="K201" s="130" t="s">
        <v>200</v>
      </c>
      <c r="L201" s="157" t="s">
        <v>562</v>
      </c>
      <c r="M201" s="93">
        <v>2015</v>
      </c>
      <c r="N201" s="156" t="s">
        <v>554</v>
      </c>
      <c r="O201" s="156" t="s">
        <v>216</v>
      </c>
      <c r="P201" s="158" t="s">
        <v>558</v>
      </c>
    </row>
    <row r="202" spans="1:16" ht="45.65" customHeight="1">
      <c r="A202" s="10"/>
      <c r="B202" s="10"/>
      <c r="C202" s="232" t="str">
        <f t="shared" si="9"/>
        <v>Environmental costs and benefitsImpact on river and ocean healthNSWNSW</v>
      </c>
      <c r="D202" s="63"/>
      <c r="E202" s="66" t="s">
        <v>302</v>
      </c>
      <c r="F202" s="66" t="s">
        <v>314</v>
      </c>
      <c r="G202" s="91" t="s">
        <v>49</v>
      </c>
      <c r="H202" s="92" t="s">
        <v>49</v>
      </c>
      <c r="I202" s="92">
        <f t="shared" si="10"/>
        <v>2.7874373976129183</v>
      </c>
      <c r="J202" s="93">
        <v>2.2799999999999998</v>
      </c>
      <c r="K202" s="126" t="s">
        <v>200</v>
      </c>
      <c r="L202" s="157" t="s">
        <v>562</v>
      </c>
      <c r="M202" s="93">
        <v>2015</v>
      </c>
      <c r="N202" s="156" t="s">
        <v>555</v>
      </c>
      <c r="O202" s="111" t="s">
        <v>216</v>
      </c>
      <c r="P202" s="158" t="s">
        <v>559</v>
      </c>
    </row>
    <row r="203" spans="1:16" ht="45.65" customHeight="1">
      <c r="A203" s="10"/>
      <c r="B203" s="10"/>
      <c r="C203" s="232" t="str">
        <f t="shared" si="9"/>
        <v>Environmental costs and benefitsImpact on river and ocean healthNSWNSW</v>
      </c>
      <c r="D203" s="63"/>
      <c r="E203" s="66" t="s">
        <v>302</v>
      </c>
      <c r="F203" s="66" t="s">
        <v>314</v>
      </c>
      <c r="G203" s="91" t="s">
        <v>49</v>
      </c>
      <c r="H203" s="92" t="s">
        <v>49</v>
      </c>
      <c r="I203" s="92">
        <f t="shared" si="10"/>
        <v>2.6774069740229351</v>
      </c>
      <c r="J203" s="93">
        <v>2.19</v>
      </c>
      <c r="K203" s="93" t="s">
        <v>200</v>
      </c>
      <c r="L203" s="157" t="s">
        <v>562</v>
      </c>
      <c r="M203" s="93">
        <v>2015</v>
      </c>
      <c r="N203" s="156" t="s">
        <v>556</v>
      </c>
      <c r="O203" s="111" t="s">
        <v>216</v>
      </c>
      <c r="P203" s="158" t="s">
        <v>560</v>
      </c>
    </row>
    <row r="204" spans="1:16" ht="45.65" customHeight="1">
      <c r="A204" s="10"/>
      <c r="B204" s="10"/>
      <c r="C204" s="232" t="str">
        <f t="shared" si="9"/>
        <v>Environmental costs and benefitsImpact on river and ocean healthNSWNSW</v>
      </c>
      <c r="D204" s="63"/>
      <c r="E204" s="66" t="s">
        <v>302</v>
      </c>
      <c r="F204" s="66" t="s">
        <v>314</v>
      </c>
      <c r="G204" s="91" t="s">
        <v>49</v>
      </c>
      <c r="H204" s="92" t="s">
        <v>49</v>
      </c>
      <c r="I204" s="92">
        <f t="shared" si="10"/>
        <v>0.94137140182541557</v>
      </c>
      <c r="J204" s="93">
        <v>0.77</v>
      </c>
      <c r="K204" s="93" t="s">
        <v>200</v>
      </c>
      <c r="L204" s="157" t="s">
        <v>562</v>
      </c>
      <c r="M204" s="93">
        <v>2015</v>
      </c>
      <c r="N204" s="156" t="s">
        <v>557</v>
      </c>
      <c r="O204" s="111" t="s">
        <v>216</v>
      </c>
      <c r="P204" s="158" t="s">
        <v>561</v>
      </c>
    </row>
    <row r="205" spans="1:16" ht="45.65" customHeight="1">
      <c r="A205" s="10"/>
      <c r="B205" s="10"/>
      <c r="C205" s="232" t="str">
        <f t="shared" si="9"/>
        <v>Environmental costs and benefitsImpact on river and ocean healthNSWNSW</v>
      </c>
      <c r="D205" s="63"/>
      <c r="E205" s="66" t="s">
        <v>302</v>
      </c>
      <c r="F205" s="66" t="s">
        <v>314</v>
      </c>
      <c r="G205" s="91" t="s">
        <v>49</v>
      </c>
      <c r="H205" s="92" t="s">
        <v>49</v>
      </c>
      <c r="I205" s="92">
        <f t="shared" si="10"/>
        <v>3.5698759653639134</v>
      </c>
      <c r="J205" s="93">
        <v>2.92</v>
      </c>
      <c r="K205" s="157" t="s">
        <v>200</v>
      </c>
      <c r="L205" s="157" t="s">
        <v>562</v>
      </c>
      <c r="M205" s="93">
        <v>2015</v>
      </c>
      <c r="N205" s="156" t="s">
        <v>553</v>
      </c>
      <c r="O205" s="111" t="s">
        <v>216</v>
      </c>
      <c r="P205" s="158" t="s">
        <v>558</v>
      </c>
    </row>
    <row r="206" spans="1:16" ht="45.65" customHeight="1">
      <c r="A206" s="10"/>
      <c r="B206" s="10"/>
      <c r="C206" s="232" t="str">
        <f t="shared" si="9"/>
        <v>Environmental costs and benefitsImpact on river and ocean healthNSWNSW</v>
      </c>
      <c r="D206" s="63"/>
      <c r="E206" s="66" t="s">
        <v>302</v>
      </c>
      <c r="F206" s="66" t="s">
        <v>314</v>
      </c>
      <c r="G206" s="91" t="s">
        <v>49</v>
      </c>
      <c r="H206" s="92" t="s">
        <v>49</v>
      </c>
      <c r="I206" s="92">
        <f t="shared" si="10"/>
        <v>2.7385349871284816</v>
      </c>
      <c r="J206" s="93">
        <v>2.2400000000000002</v>
      </c>
      <c r="K206" s="157" t="s">
        <v>200</v>
      </c>
      <c r="L206" s="157" t="s">
        <v>562</v>
      </c>
      <c r="M206" s="93">
        <v>2015</v>
      </c>
      <c r="N206" s="156" t="s">
        <v>553</v>
      </c>
      <c r="O206" s="111" t="s">
        <v>216</v>
      </c>
      <c r="P206" s="158" t="s">
        <v>558</v>
      </c>
    </row>
    <row r="207" spans="1:16" ht="45.65" customHeight="1">
      <c r="A207" s="10"/>
      <c r="B207" s="10"/>
      <c r="C207" s="232" t="str">
        <f t="shared" si="9"/>
        <v>Environmental costs and benefitsImpact on river and ocean healthNSWNSW</v>
      </c>
      <c r="D207" s="63"/>
      <c r="E207" s="66" t="s">
        <v>302</v>
      </c>
      <c r="F207" s="66" t="s">
        <v>314</v>
      </c>
      <c r="G207" s="91" t="s">
        <v>49</v>
      </c>
      <c r="H207" s="92" t="s">
        <v>49</v>
      </c>
      <c r="I207" s="92">
        <f t="shared" si="10"/>
        <v>0.8557921834776504</v>
      </c>
      <c r="J207" s="93">
        <v>0.7</v>
      </c>
      <c r="K207" s="157" t="s">
        <v>200</v>
      </c>
      <c r="L207" s="157" t="s">
        <v>563</v>
      </c>
      <c r="M207" s="93">
        <v>2015</v>
      </c>
      <c r="N207" s="156" t="s">
        <v>564</v>
      </c>
      <c r="O207" s="111" t="s">
        <v>216</v>
      </c>
      <c r="P207" s="158" t="s">
        <v>566</v>
      </c>
    </row>
    <row r="208" spans="1:16" ht="45.65" customHeight="1">
      <c r="A208" s="10"/>
      <c r="B208" s="10"/>
      <c r="C208" s="232" t="str">
        <f t="shared" si="9"/>
        <v>Environmental costs and benefitsImpact on river and ocean healthNSWNSW</v>
      </c>
      <c r="D208" s="63"/>
      <c r="E208" s="66" t="s">
        <v>302</v>
      </c>
      <c r="F208" s="66" t="s">
        <v>314</v>
      </c>
      <c r="G208" s="91" t="s">
        <v>49</v>
      </c>
      <c r="H208" s="92" t="s">
        <v>49</v>
      </c>
      <c r="I208" s="92">
        <f t="shared" si="10"/>
        <v>1.1981090568687107</v>
      </c>
      <c r="J208" s="93">
        <v>0.98</v>
      </c>
      <c r="K208" s="157" t="s">
        <v>200</v>
      </c>
      <c r="L208" s="157" t="s">
        <v>563</v>
      </c>
      <c r="M208" s="93">
        <v>2015</v>
      </c>
      <c r="N208" s="156" t="s">
        <v>565</v>
      </c>
      <c r="O208" s="111" t="s">
        <v>216</v>
      </c>
      <c r="P208" s="158" t="s">
        <v>567</v>
      </c>
    </row>
    <row r="209" spans="1:16" ht="45.65" customHeight="1">
      <c r="A209" s="10"/>
      <c r="B209" s="10"/>
      <c r="C209" s="232" t="str">
        <f t="shared" si="9"/>
        <v>Environmental costs and benefitsImpact on river and ocean healthAustraliaAustralia</v>
      </c>
      <c r="D209" s="63"/>
      <c r="E209" s="66" t="s">
        <v>302</v>
      </c>
      <c r="F209" s="66" t="s">
        <v>314</v>
      </c>
      <c r="G209" s="91" t="s">
        <v>182</v>
      </c>
      <c r="H209" s="92" t="s">
        <v>182</v>
      </c>
      <c r="I209" s="92">
        <f t="shared" si="10"/>
        <v>2.8064466615502695</v>
      </c>
      <c r="J209" s="92">
        <v>2.1</v>
      </c>
      <c r="K209" s="92" t="s">
        <v>196</v>
      </c>
      <c r="L209" s="91" t="s">
        <v>359</v>
      </c>
      <c r="M209" s="93">
        <v>2011</v>
      </c>
      <c r="N209" s="66" t="s">
        <v>219</v>
      </c>
      <c r="O209" s="155" t="s">
        <v>224</v>
      </c>
      <c r="P209" s="158" t="s">
        <v>568</v>
      </c>
    </row>
    <row r="210" spans="1:16" ht="45.65" customHeight="1">
      <c r="A210" s="10"/>
      <c r="B210" s="10"/>
      <c r="C210" s="232" t="str">
        <f t="shared" si="9"/>
        <v>Environmental costs and benefitsImpact on river and ocean healthAustraliaAustralia</v>
      </c>
      <c r="D210" s="63"/>
      <c r="E210" s="66" t="s">
        <v>302</v>
      </c>
      <c r="F210" s="66" t="s">
        <v>314</v>
      </c>
      <c r="G210" s="91" t="s">
        <v>182</v>
      </c>
      <c r="H210" s="92" t="s">
        <v>182</v>
      </c>
      <c r="I210" s="92">
        <f t="shared" si="10"/>
        <v>8.7400767459708391</v>
      </c>
      <c r="J210" s="92">
        <v>6.54</v>
      </c>
      <c r="K210" s="92" t="s">
        <v>196</v>
      </c>
      <c r="L210" s="91" t="s">
        <v>359</v>
      </c>
      <c r="M210" s="93">
        <v>2011</v>
      </c>
      <c r="N210" s="66" t="s">
        <v>220</v>
      </c>
      <c r="O210" s="66" t="s">
        <v>224</v>
      </c>
      <c r="P210" s="158" t="s">
        <v>568</v>
      </c>
    </row>
    <row r="211" spans="1:16" ht="45.65" customHeight="1">
      <c r="A211" s="10"/>
      <c r="B211" s="10"/>
      <c r="C211" s="232" t="str">
        <f t="shared" si="9"/>
        <v>Environmental costs and benefitsImpact on river and ocean healthAustraliaAustralia</v>
      </c>
      <c r="D211" s="63"/>
      <c r="E211" s="66" t="s">
        <v>302</v>
      </c>
      <c r="F211" s="66" t="s">
        <v>314</v>
      </c>
      <c r="G211" s="91" t="s">
        <v>182</v>
      </c>
      <c r="H211" s="92" t="s">
        <v>182</v>
      </c>
      <c r="I211" s="92">
        <f t="shared" si="10"/>
        <v>4.6907751343054498</v>
      </c>
      <c r="J211" s="92">
        <v>3.51</v>
      </c>
      <c r="K211" s="92" t="s">
        <v>196</v>
      </c>
      <c r="L211" s="91" t="s">
        <v>359</v>
      </c>
      <c r="M211" s="93">
        <v>2011</v>
      </c>
      <c r="N211" s="66" t="s">
        <v>221</v>
      </c>
      <c r="O211" s="66" t="s">
        <v>224</v>
      </c>
      <c r="P211" s="158" t="s">
        <v>568</v>
      </c>
    </row>
    <row r="212" spans="1:16" ht="45.65" customHeight="1">
      <c r="A212" s="10"/>
      <c r="B212" s="10"/>
      <c r="C212" s="232" t="str">
        <f t="shared" si="9"/>
        <v>Environmental costs and benefitsImpact on river and ocean healthAustraliaAustralia</v>
      </c>
      <c r="D212" s="63"/>
      <c r="E212" s="66" t="s">
        <v>302</v>
      </c>
      <c r="F212" s="66" t="s">
        <v>314</v>
      </c>
      <c r="G212" s="91" t="s">
        <v>182</v>
      </c>
      <c r="H212" s="92" t="s">
        <v>182</v>
      </c>
      <c r="I212" s="92">
        <f t="shared" si="10"/>
        <v>6.3479150677922753</v>
      </c>
      <c r="J212" s="92">
        <v>4.75</v>
      </c>
      <c r="K212" s="92" t="s">
        <v>196</v>
      </c>
      <c r="L212" s="91" t="s">
        <v>359</v>
      </c>
      <c r="M212" s="93">
        <v>2011</v>
      </c>
      <c r="N212" s="66" t="s">
        <v>222</v>
      </c>
      <c r="O212" s="66" t="s">
        <v>224</v>
      </c>
      <c r="P212" s="158" t="s">
        <v>568</v>
      </c>
    </row>
    <row r="213" spans="1:16" ht="45.65" customHeight="1">
      <c r="A213" s="10"/>
      <c r="B213" s="10"/>
      <c r="C213" s="232" t="str">
        <f t="shared" si="9"/>
        <v>Environmental costs and benefitsImpact on river and ocean healthAustraliaAustralia</v>
      </c>
      <c r="D213" s="63"/>
      <c r="E213" s="66" t="s">
        <v>302</v>
      </c>
      <c r="F213" s="66" t="s">
        <v>314</v>
      </c>
      <c r="G213" s="91" t="s">
        <v>182</v>
      </c>
      <c r="H213" s="91" t="s">
        <v>182</v>
      </c>
      <c r="I213" s="92">
        <f t="shared" si="10"/>
        <v>1.9912407265285244</v>
      </c>
      <c r="J213" s="92">
        <v>1.49</v>
      </c>
      <c r="K213" s="92" t="s">
        <v>196</v>
      </c>
      <c r="L213" s="91" t="s">
        <v>359</v>
      </c>
      <c r="M213" s="93">
        <v>2011</v>
      </c>
      <c r="N213" s="66" t="s">
        <v>223</v>
      </c>
      <c r="O213" s="66" t="s">
        <v>224</v>
      </c>
      <c r="P213" s="158" t="s">
        <v>568</v>
      </c>
    </row>
    <row r="214" spans="1:16" ht="45.65" customHeight="1">
      <c r="A214" s="10"/>
      <c r="B214" s="10"/>
      <c r="C214" s="232" t="str">
        <f t="shared" si="9"/>
        <v xml:space="preserve">Social costs and benefitsActive recreation benefitsNSWSydney </v>
      </c>
      <c r="D214" s="63"/>
      <c r="E214" s="66" t="s">
        <v>301</v>
      </c>
      <c r="F214" s="66" t="s">
        <v>41</v>
      </c>
      <c r="G214" s="91" t="s">
        <v>49</v>
      </c>
      <c r="H214" s="92" t="s">
        <v>178</v>
      </c>
      <c r="I214" s="92">
        <f t="shared" si="10"/>
        <v>11.334345845085705</v>
      </c>
      <c r="J214" s="93">
        <v>10</v>
      </c>
      <c r="K214" s="93" t="s">
        <v>204</v>
      </c>
      <c r="L214" s="126" t="s">
        <v>360</v>
      </c>
      <c r="M214" s="93">
        <v>2019</v>
      </c>
      <c r="N214" s="111" t="s">
        <v>225</v>
      </c>
      <c r="O214" s="66" t="s">
        <v>226</v>
      </c>
      <c r="P214" s="161"/>
    </row>
    <row r="215" spans="1:16" ht="45.65" customHeight="1">
      <c r="A215" s="10"/>
      <c r="B215" s="10"/>
      <c r="C215" s="232" t="str">
        <f t="shared" si="9"/>
        <v xml:space="preserve">Social costs and benefitsActive recreation benefitsNSWSydney </v>
      </c>
      <c r="D215" s="63"/>
      <c r="E215" s="66" t="s">
        <v>301</v>
      </c>
      <c r="F215" s="66" t="s">
        <v>41</v>
      </c>
      <c r="G215" s="91" t="s">
        <v>49</v>
      </c>
      <c r="H215" s="92" t="s">
        <v>178</v>
      </c>
      <c r="I215" s="92">
        <f t="shared" si="10"/>
        <v>22.668691690171411</v>
      </c>
      <c r="J215" s="93">
        <v>20</v>
      </c>
      <c r="K215" s="93" t="s">
        <v>204</v>
      </c>
      <c r="L215" s="126" t="s">
        <v>360</v>
      </c>
      <c r="M215" s="93">
        <v>2019</v>
      </c>
      <c r="N215" s="111" t="s">
        <v>227</v>
      </c>
      <c r="O215" s="155" t="s">
        <v>226</v>
      </c>
      <c r="P215" s="161"/>
    </row>
    <row r="216" spans="1:16" s="53" customFormat="1" ht="45.65" customHeight="1">
      <c r="A216" s="52"/>
      <c r="B216" s="52"/>
      <c r="C216" s="232" t="str">
        <f t="shared" si="9"/>
        <v xml:space="preserve">Economic costs and benefitsAvoided costs to meet growth in water demandNSWSydney </v>
      </c>
      <c r="D216" s="63"/>
      <c r="E216" s="76" t="s">
        <v>300</v>
      </c>
      <c r="F216" s="66" t="s">
        <v>240</v>
      </c>
      <c r="G216" s="91" t="s">
        <v>49</v>
      </c>
      <c r="H216" s="92" t="s">
        <v>178</v>
      </c>
      <c r="I216" s="71">
        <f t="shared" si="10"/>
        <v>3.4781495892779946</v>
      </c>
      <c r="J216" s="79">
        <v>3.08</v>
      </c>
      <c r="K216" s="131" t="s">
        <v>186</v>
      </c>
      <c r="L216" s="79" t="s">
        <v>352</v>
      </c>
      <c r="M216" s="80">
        <v>2020</v>
      </c>
      <c r="N216" s="159" t="s">
        <v>569</v>
      </c>
      <c r="O216" s="76" t="s">
        <v>458</v>
      </c>
      <c r="P216" s="161"/>
    </row>
    <row r="217" spans="1:16" s="53" customFormat="1" ht="45.65" customHeight="1">
      <c r="A217" s="52"/>
      <c r="B217" s="52"/>
      <c r="C217" s="232" t="str">
        <f t="shared" si="9"/>
        <v xml:space="preserve">Economic costs and benefitsAvoided costs to meet growth in water demandNSWSydney </v>
      </c>
      <c r="D217" s="63"/>
      <c r="E217" s="76" t="s">
        <v>300</v>
      </c>
      <c r="F217" s="66" t="s">
        <v>240</v>
      </c>
      <c r="G217" s="91" t="s">
        <v>49</v>
      </c>
      <c r="H217" s="92" t="s">
        <v>178</v>
      </c>
      <c r="I217" s="71">
        <f t="shared" si="10"/>
        <v>3.2071249459576312</v>
      </c>
      <c r="J217" s="132">
        <v>2.84</v>
      </c>
      <c r="K217" s="131" t="s">
        <v>186</v>
      </c>
      <c r="L217" s="79" t="s">
        <v>352</v>
      </c>
      <c r="M217" s="80">
        <v>2020</v>
      </c>
      <c r="N217" s="76" t="s">
        <v>476</v>
      </c>
      <c r="O217" s="76" t="s">
        <v>458</v>
      </c>
      <c r="P217" s="161"/>
    </row>
    <row r="218" spans="1:16" s="53" customFormat="1" ht="45.65" customHeight="1">
      <c r="A218" s="52"/>
      <c r="B218" s="52"/>
      <c r="C218" s="232" t="str">
        <f t="shared" si="9"/>
        <v xml:space="preserve">Economic costs and benefitsAvoided costs to meet growth in water demandNSWSydney </v>
      </c>
      <c r="D218" s="63"/>
      <c r="E218" s="76" t="s">
        <v>300</v>
      </c>
      <c r="F218" s="66" t="s">
        <v>240</v>
      </c>
      <c r="G218" s="91" t="s">
        <v>49</v>
      </c>
      <c r="H218" s="92" t="s">
        <v>178</v>
      </c>
      <c r="I218" s="71">
        <f t="shared" si="10"/>
        <v>3.0603199308257678</v>
      </c>
      <c r="J218" s="79">
        <v>2.71</v>
      </c>
      <c r="K218" s="131" t="s">
        <v>186</v>
      </c>
      <c r="L218" s="79" t="s">
        <v>352</v>
      </c>
      <c r="M218" s="80">
        <v>2020</v>
      </c>
      <c r="N218" s="76" t="s">
        <v>477</v>
      </c>
      <c r="O218" s="155" t="s">
        <v>458</v>
      </c>
      <c r="P218" s="161"/>
    </row>
    <row r="219" spans="1:16" s="53" customFormat="1" ht="45.65" customHeight="1">
      <c r="A219" s="52"/>
      <c r="B219" s="52"/>
      <c r="C219" s="232" t="str">
        <f t="shared" si="9"/>
        <v xml:space="preserve">Economic costs and benefitsAvoided costs to meet growth in water demandNSWSydney </v>
      </c>
      <c r="D219" s="63"/>
      <c r="E219" s="76" t="s">
        <v>300</v>
      </c>
      <c r="F219" s="66" t="s">
        <v>240</v>
      </c>
      <c r="G219" s="91" t="s">
        <v>49</v>
      </c>
      <c r="H219" s="92" t="s">
        <v>178</v>
      </c>
      <c r="I219" s="71">
        <f t="shared" si="10"/>
        <v>1.8858798097708607</v>
      </c>
      <c r="J219" s="79">
        <v>1.67</v>
      </c>
      <c r="K219" s="131" t="s">
        <v>186</v>
      </c>
      <c r="L219" s="79" t="s">
        <v>352</v>
      </c>
      <c r="M219" s="80">
        <v>2020</v>
      </c>
      <c r="N219" s="76" t="s">
        <v>478</v>
      </c>
      <c r="O219" s="76" t="s">
        <v>458</v>
      </c>
      <c r="P219" s="161"/>
    </row>
    <row r="220" spans="1:16" s="53" customFormat="1" ht="45.65" customHeight="1">
      <c r="A220" s="52"/>
      <c r="B220" s="52"/>
      <c r="C220" s="232" t="str">
        <f t="shared" si="9"/>
        <v xml:space="preserve">Economic costs and benefitsAvoided costs to meet growth in water demandNSWSydney </v>
      </c>
      <c r="D220" s="63"/>
      <c r="E220" s="76" t="s">
        <v>300</v>
      </c>
      <c r="F220" s="66" t="s">
        <v>240</v>
      </c>
      <c r="G220" s="91" t="s">
        <v>49</v>
      </c>
      <c r="H220" s="92" t="s">
        <v>178</v>
      </c>
      <c r="I220" s="71">
        <f t="shared" si="10"/>
        <v>1.863294422827497</v>
      </c>
      <c r="J220" s="79">
        <v>1.65</v>
      </c>
      <c r="K220" s="131" t="s">
        <v>186</v>
      </c>
      <c r="L220" s="79" t="s">
        <v>352</v>
      </c>
      <c r="M220" s="80">
        <v>2020</v>
      </c>
      <c r="N220" s="76" t="s">
        <v>479</v>
      </c>
      <c r="O220" s="76" t="s">
        <v>458</v>
      </c>
      <c r="P220" s="161"/>
    </row>
    <row r="221" spans="1:16" s="53" customFormat="1" ht="45.65" customHeight="1">
      <c r="A221" s="52"/>
      <c r="B221" s="52"/>
      <c r="C221" s="232" t="str">
        <f t="shared" si="9"/>
        <v xml:space="preserve">Economic costs and benefitsAvoided costs to meet growth in water demandNSWSydney </v>
      </c>
      <c r="D221" s="63"/>
      <c r="E221" s="76" t="s">
        <v>300</v>
      </c>
      <c r="F221" s="66" t="s">
        <v>240</v>
      </c>
      <c r="G221" s="91" t="s">
        <v>49</v>
      </c>
      <c r="H221" s="92" t="s">
        <v>178</v>
      </c>
      <c r="I221" s="71">
        <f t="shared" si="10"/>
        <v>1.8745871162991787</v>
      </c>
      <c r="J221" s="79">
        <v>1.66</v>
      </c>
      <c r="K221" s="131" t="s">
        <v>186</v>
      </c>
      <c r="L221" s="79" t="s">
        <v>352</v>
      </c>
      <c r="M221" s="80">
        <v>2020</v>
      </c>
      <c r="N221" s="76" t="s">
        <v>480</v>
      </c>
      <c r="O221" s="76" t="s">
        <v>458</v>
      </c>
      <c r="P221" s="161"/>
    </row>
    <row r="222" spans="1:16" s="53" customFormat="1" ht="45.65" customHeight="1">
      <c r="A222" s="52"/>
      <c r="B222" s="52"/>
      <c r="C222" s="232" t="str">
        <f t="shared" si="9"/>
        <v>Social costs and benefitsAvoided infrastructure costsNSWNSW</v>
      </c>
      <c r="D222" s="63"/>
      <c r="E222" s="76" t="s">
        <v>301</v>
      </c>
      <c r="F222" s="66" t="s">
        <v>44</v>
      </c>
      <c r="G222" s="91" t="s">
        <v>49</v>
      </c>
      <c r="H222" s="92" t="s">
        <v>49</v>
      </c>
      <c r="I222" s="71" t="e">
        <f t="shared" si="10"/>
        <v>#N/A</v>
      </c>
      <c r="J222" s="79"/>
      <c r="K222" s="131"/>
      <c r="L222" s="79"/>
      <c r="M222" s="80"/>
      <c r="N222" s="76" t="s">
        <v>452</v>
      </c>
      <c r="O222" s="95" t="s">
        <v>453</v>
      </c>
      <c r="P222" s="186" t="s">
        <v>594</v>
      </c>
    </row>
    <row r="223" spans="1:16" s="53" customFormat="1" ht="45.65" customHeight="1">
      <c r="A223" s="52"/>
      <c r="B223" s="52"/>
      <c r="C223" s="232" t="str">
        <f t="shared" si="9"/>
        <v>Social costs and benefitsReduced urban heat related diseasesNSWNSW</v>
      </c>
      <c r="D223" s="63"/>
      <c r="E223" s="76" t="s">
        <v>301</v>
      </c>
      <c r="F223" s="66" t="s">
        <v>325</v>
      </c>
      <c r="G223" s="91" t="s">
        <v>49</v>
      </c>
      <c r="H223" s="92" t="s">
        <v>49</v>
      </c>
      <c r="I223" s="71" t="e">
        <f t="shared" si="10"/>
        <v>#N/A</v>
      </c>
      <c r="J223" s="79"/>
      <c r="K223" s="131"/>
      <c r="L223" s="79"/>
      <c r="M223" s="80"/>
      <c r="N223" s="76" t="s">
        <v>473</v>
      </c>
      <c r="O223" s="77" t="s">
        <v>475</v>
      </c>
      <c r="P223" s="161"/>
    </row>
    <row r="224" spans="1:16" s="53" customFormat="1" ht="45.65" customHeight="1">
      <c r="A224" s="52"/>
      <c r="B224" s="52"/>
      <c r="C224" s="232" t="str">
        <f t="shared" si="9"/>
        <v>Social costs and benefitsPassive recreation benefitsNSWNSW</v>
      </c>
      <c r="D224" s="63"/>
      <c r="E224" s="76" t="s">
        <v>301</v>
      </c>
      <c r="F224" s="66" t="s">
        <v>42</v>
      </c>
      <c r="G224" s="91" t="s">
        <v>49</v>
      </c>
      <c r="H224" s="92" t="s">
        <v>49</v>
      </c>
      <c r="I224" s="71" t="e">
        <f t="shared" si="10"/>
        <v>#N/A</v>
      </c>
      <c r="J224" s="79"/>
      <c r="K224" s="131"/>
      <c r="L224" s="79"/>
      <c r="M224" s="80"/>
      <c r="N224" s="76" t="s">
        <v>454</v>
      </c>
      <c r="O224" s="77" t="s">
        <v>475</v>
      </c>
      <c r="P224" s="161"/>
    </row>
    <row r="225" spans="1:16" s="53" customFormat="1" ht="45.65" customHeight="1">
      <c r="A225" s="52"/>
      <c r="B225" s="52"/>
      <c r="C225" s="232" t="str">
        <f t="shared" si="9"/>
        <v>Economic costs and benefitsAvoided costs to meet growth in water demandNSWLower Hunter</v>
      </c>
      <c r="D225" s="83"/>
      <c r="E225" s="72" t="s">
        <v>300</v>
      </c>
      <c r="F225" s="66" t="s">
        <v>240</v>
      </c>
      <c r="G225" s="91" t="s">
        <v>49</v>
      </c>
      <c r="H225" s="91" t="s">
        <v>375</v>
      </c>
      <c r="I225" s="71">
        <f t="shared" si="10"/>
        <v>2.8231733679204503</v>
      </c>
      <c r="J225" s="79">
        <v>2.5</v>
      </c>
      <c r="K225" s="79" t="s">
        <v>186</v>
      </c>
      <c r="L225" s="79" t="s">
        <v>352</v>
      </c>
      <c r="M225" s="74">
        <v>2020</v>
      </c>
      <c r="N225" s="76" t="s">
        <v>459</v>
      </c>
      <c r="O225" s="76" t="s">
        <v>455</v>
      </c>
      <c r="P225" s="161"/>
    </row>
    <row r="226" spans="1:16" s="53" customFormat="1" ht="45.65" customHeight="1">
      <c r="A226" s="52"/>
      <c r="B226" s="52"/>
      <c r="C226" s="232" t="str">
        <f t="shared" si="9"/>
        <v>Economic costs and benefitsAvoided costs to meet growth in water demandNSWLower Hunter</v>
      </c>
      <c r="D226" s="63"/>
      <c r="E226" s="72" t="s">
        <v>300</v>
      </c>
      <c r="F226" s="66" t="s">
        <v>240</v>
      </c>
      <c r="G226" s="91" t="s">
        <v>49</v>
      </c>
      <c r="H226" s="91" t="s">
        <v>375</v>
      </c>
      <c r="I226" s="71">
        <f t="shared" si="10"/>
        <v>4.5170773886727202</v>
      </c>
      <c r="J226" s="133">
        <v>4</v>
      </c>
      <c r="K226" s="79" t="s">
        <v>186</v>
      </c>
      <c r="L226" s="79" t="s">
        <v>352</v>
      </c>
      <c r="M226" s="74">
        <v>2020</v>
      </c>
      <c r="N226" s="76" t="s">
        <v>459</v>
      </c>
      <c r="O226" s="76" t="s">
        <v>455</v>
      </c>
      <c r="P226" s="161"/>
    </row>
    <row r="227" spans="1:16" s="53" customFormat="1" ht="45.65" customHeight="1">
      <c r="A227" s="52"/>
      <c r="B227" s="52"/>
      <c r="C227" s="232" t="str">
        <f t="shared" si="9"/>
        <v xml:space="preserve">Economic costs and benefitsAvoided costs to meet growth in water demandNSWSydney </v>
      </c>
      <c r="D227" s="63"/>
      <c r="E227" s="72" t="s">
        <v>300</v>
      </c>
      <c r="F227" s="66" t="s">
        <v>240</v>
      </c>
      <c r="G227" s="91" t="s">
        <v>49</v>
      </c>
      <c r="H227" s="92" t="s">
        <v>178</v>
      </c>
      <c r="I227" s="71">
        <f t="shared" si="10"/>
        <v>0.25973194984868142</v>
      </c>
      <c r="J227" s="134">
        <v>0.23</v>
      </c>
      <c r="K227" s="79" t="s">
        <v>186</v>
      </c>
      <c r="L227" s="79" t="s">
        <v>352</v>
      </c>
      <c r="M227" s="74">
        <v>2020</v>
      </c>
      <c r="N227" s="76" t="s">
        <v>456</v>
      </c>
      <c r="O227" s="76" t="s">
        <v>458</v>
      </c>
      <c r="P227" s="161"/>
    </row>
    <row r="228" spans="1:16" s="53" customFormat="1" ht="45.65" customHeight="1">
      <c r="A228" s="52"/>
      <c r="B228" s="52"/>
      <c r="C228" s="232" t="str">
        <f t="shared" si="9"/>
        <v xml:space="preserve">Economic costs and benefitsAvoided costs to meet growth in water demandNSWSydney </v>
      </c>
      <c r="D228" s="63"/>
      <c r="E228" s="72" t="s">
        <v>300</v>
      </c>
      <c r="F228" s="66" t="s">
        <v>240</v>
      </c>
      <c r="G228" s="91" t="s">
        <v>49</v>
      </c>
      <c r="H228" s="92" t="s">
        <v>178</v>
      </c>
      <c r="I228" s="71">
        <f t="shared" si="10"/>
        <v>2.3714656290531781</v>
      </c>
      <c r="J228" s="79">
        <v>2.1</v>
      </c>
      <c r="K228" s="79" t="s">
        <v>186</v>
      </c>
      <c r="L228" s="79" t="s">
        <v>352</v>
      </c>
      <c r="M228" s="74">
        <v>2020</v>
      </c>
      <c r="N228" s="76" t="s">
        <v>457</v>
      </c>
      <c r="O228" s="76" t="s">
        <v>458</v>
      </c>
      <c r="P228" s="161"/>
    </row>
    <row r="229" spans="1:16" s="53" customFormat="1" ht="45.65" customHeight="1">
      <c r="A229" s="52"/>
      <c r="B229" s="52"/>
      <c r="C229" s="232" t="str">
        <f t="shared" si="9"/>
        <v xml:space="preserve">Economic costs and benefitsAvoided wastewater costsNSWSydney </v>
      </c>
      <c r="D229" s="63"/>
      <c r="E229" s="72" t="s">
        <v>300</v>
      </c>
      <c r="F229" s="66" t="s">
        <v>299</v>
      </c>
      <c r="G229" s="91" t="s">
        <v>49</v>
      </c>
      <c r="H229" s="92" t="s">
        <v>178</v>
      </c>
      <c r="I229" s="71">
        <f t="shared" si="10"/>
        <v>0.22585386943363603</v>
      </c>
      <c r="J229" s="134">
        <v>0.2</v>
      </c>
      <c r="K229" s="79" t="s">
        <v>186</v>
      </c>
      <c r="L229" s="79" t="s">
        <v>352</v>
      </c>
      <c r="M229" s="74">
        <v>2020</v>
      </c>
      <c r="N229" s="76" t="s">
        <v>481</v>
      </c>
      <c r="O229" s="76" t="s">
        <v>460</v>
      </c>
      <c r="P229" s="161"/>
    </row>
    <row r="230" spans="1:16" s="53" customFormat="1" ht="45.65" customHeight="1">
      <c r="A230" s="52"/>
      <c r="B230" s="52"/>
      <c r="C230" s="232" t="str">
        <f t="shared" si="9"/>
        <v xml:space="preserve">Economic costs and benefitsAvoided wastewater costsNSWSydney </v>
      </c>
      <c r="D230" s="63"/>
      <c r="E230" s="72" t="s">
        <v>300</v>
      </c>
      <c r="F230" s="66" t="s">
        <v>299</v>
      </c>
      <c r="G230" s="91" t="s">
        <v>49</v>
      </c>
      <c r="H230" s="92" t="s">
        <v>178</v>
      </c>
      <c r="I230" s="71">
        <f t="shared" si="10"/>
        <v>1.1292693471681801</v>
      </c>
      <c r="J230" s="78">
        <v>1</v>
      </c>
      <c r="K230" s="79" t="s">
        <v>186</v>
      </c>
      <c r="L230" s="79" t="s">
        <v>352</v>
      </c>
      <c r="M230" s="74">
        <v>2020</v>
      </c>
      <c r="N230" s="76" t="s">
        <v>481</v>
      </c>
      <c r="O230" s="76" t="s">
        <v>460</v>
      </c>
      <c r="P230" s="161"/>
    </row>
    <row r="231" spans="1:16" s="53" customFormat="1" ht="45.65" customHeight="1">
      <c r="A231" s="52"/>
      <c r="B231" s="52"/>
      <c r="C231" s="232" t="str">
        <f t="shared" si="9"/>
        <v>Social costs and benefitsAvoided cost of water restrictionsACTACT</v>
      </c>
      <c r="D231" s="63"/>
      <c r="E231" s="72" t="s">
        <v>301</v>
      </c>
      <c r="F231" s="66" t="s">
        <v>309</v>
      </c>
      <c r="G231" s="160" t="s">
        <v>570</v>
      </c>
      <c r="H231" s="160" t="s">
        <v>570</v>
      </c>
      <c r="I231" s="71">
        <f t="shared" si="10"/>
        <v>3.9189797449362351</v>
      </c>
      <c r="J231" s="78">
        <v>3</v>
      </c>
      <c r="K231" s="147" t="s">
        <v>197</v>
      </c>
      <c r="L231" s="147" t="s">
        <v>353</v>
      </c>
      <c r="M231" s="74">
        <v>2012</v>
      </c>
      <c r="N231" s="155" t="s">
        <v>571</v>
      </c>
      <c r="O231" s="155" t="s">
        <v>516</v>
      </c>
      <c r="P231" s="158" t="s">
        <v>575</v>
      </c>
    </row>
    <row r="232" spans="1:16" s="53" customFormat="1" ht="45.65" customHeight="1">
      <c r="A232" s="52"/>
      <c r="B232" s="52"/>
      <c r="C232" s="232" t="str">
        <f t="shared" si="9"/>
        <v>Social costs and benefitsAvoided cost of water restrictionsACTACT</v>
      </c>
      <c r="D232" s="63"/>
      <c r="E232" s="72" t="s">
        <v>301</v>
      </c>
      <c r="F232" s="66" t="s">
        <v>309</v>
      </c>
      <c r="G232" s="160" t="s">
        <v>570</v>
      </c>
      <c r="H232" s="160" t="s">
        <v>570</v>
      </c>
      <c r="I232" s="71">
        <f t="shared" si="10"/>
        <v>24.820205051262821</v>
      </c>
      <c r="J232" s="78">
        <v>19</v>
      </c>
      <c r="K232" s="147" t="s">
        <v>197</v>
      </c>
      <c r="L232" s="147" t="s">
        <v>353</v>
      </c>
      <c r="M232" s="74">
        <v>2012</v>
      </c>
      <c r="N232" s="155" t="s">
        <v>572</v>
      </c>
      <c r="O232" s="146" t="s">
        <v>516</v>
      </c>
      <c r="P232" s="158" t="s">
        <v>575</v>
      </c>
    </row>
    <row r="233" spans="1:16" s="53" customFormat="1" ht="45.65" customHeight="1">
      <c r="A233" s="52"/>
      <c r="B233" s="52"/>
      <c r="C233" s="232" t="str">
        <f t="shared" si="9"/>
        <v>Social costs and benefitsAvoided cost of water restrictionsACTACT</v>
      </c>
      <c r="D233" s="63"/>
      <c r="E233" s="72" t="s">
        <v>301</v>
      </c>
      <c r="F233" s="66" t="s">
        <v>309</v>
      </c>
      <c r="G233" s="160" t="s">
        <v>570</v>
      </c>
      <c r="H233" s="160" t="s">
        <v>570</v>
      </c>
      <c r="I233" s="71">
        <f t="shared" si="10"/>
        <v>95.361840460115062</v>
      </c>
      <c r="J233" s="78">
        <v>73</v>
      </c>
      <c r="K233" s="147" t="s">
        <v>197</v>
      </c>
      <c r="L233" s="147" t="s">
        <v>353</v>
      </c>
      <c r="M233" s="74">
        <v>2012</v>
      </c>
      <c r="N233" s="155" t="s">
        <v>573</v>
      </c>
      <c r="O233" s="146" t="s">
        <v>516</v>
      </c>
      <c r="P233" s="158" t="s">
        <v>575</v>
      </c>
    </row>
    <row r="234" spans="1:16" s="53" customFormat="1" ht="45.65" customHeight="1">
      <c r="A234" s="52"/>
      <c r="B234" s="52"/>
      <c r="C234" s="232" t="str">
        <f t="shared" si="9"/>
        <v>Social costs and benefitsAvoided cost of water restrictionsACTACT</v>
      </c>
      <c r="D234" s="63"/>
      <c r="E234" s="72" t="s">
        <v>301</v>
      </c>
      <c r="F234" s="66" t="s">
        <v>309</v>
      </c>
      <c r="G234" s="160" t="s">
        <v>570</v>
      </c>
      <c r="H234" s="160" t="s">
        <v>570</v>
      </c>
      <c r="I234" s="71">
        <f t="shared" si="10"/>
        <v>266.49062265566397</v>
      </c>
      <c r="J234" s="78">
        <v>204</v>
      </c>
      <c r="K234" s="147" t="s">
        <v>197</v>
      </c>
      <c r="L234" s="147" t="s">
        <v>353</v>
      </c>
      <c r="M234" s="74">
        <v>2012</v>
      </c>
      <c r="N234" s="155" t="s">
        <v>574</v>
      </c>
      <c r="O234" s="146" t="s">
        <v>516</v>
      </c>
      <c r="P234" s="158" t="s">
        <v>575</v>
      </c>
    </row>
    <row r="235" spans="1:16" s="53" customFormat="1" ht="45.65" customHeight="1">
      <c r="A235" s="52"/>
      <c r="B235" s="52"/>
      <c r="C235" s="232" t="str">
        <f t="shared" si="9"/>
        <v>Economic costs and benefitsAvoided detergent costsNSWNSW</v>
      </c>
      <c r="D235" s="63"/>
      <c r="E235" s="72" t="s">
        <v>300</v>
      </c>
      <c r="F235" s="73" t="s">
        <v>449</v>
      </c>
      <c r="G235" s="91" t="s">
        <v>49</v>
      </c>
      <c r="H235" s="92" t="s">
        <v>49</v>
      </c>
      <c r="I235" s="71" t="e">
        <f t="shared" si="10"/>
        <v>#N/A</v>
      </c>
      <c r="J235" s="78"/>
      <c r="K235" s="78"/>
      <c r="L235" s="78"/>
      <c r="M235" s="74"/>
      <c r="N235" s="76" t="s">
        <v>461</v>
      </c>
      <c r="O235" s="96" t="s">
        <v>490</v>
      </c>
      <c r="P235" s="161"/>
    </row>
    <row r="236" spans="1:16" s="53" customFormat="1" ht="45.65" customHeight="1">
      <c r="A236" s="52"/>
      <c r="B236" s="52"/>
      <c r="C236" s="232" t="str">
        <f t="shared" si="9"/>
        <v>Social costs and benefitsAvoided cost of a shortfall (insufficient water supply during drought)NSWNSW</v>
      </c>
      <c r="D236" s="63"/>
      <c r="E236" s="72" t="s">
        <v>301</v>
      </c>
      <c r="F236" s="73" t="s">
        <v>310</v>
      </c>
      <c r="G236" s="91" t="s">
        <v>49</v>
      </c>
      <c r="H236" s="92" t="s">
        <v>49</v>
      </c>
      <c r="I236" s="71" t="e">
        <f t="shared" si="10"/>
        <v>#N/A</v>
      </c>
      <c r="J236" s="78"/>
      <c r="K236" s="78"/>
      <c r="L236" s="78"/>
      <c r="M236" s="74"/>
      <c r="N236" s="76" t="s">
        <v>462</v>
      </c>
      <c r="O236" s="96" t="s">
        <v>491</v>
      </c>
      <c r="P236" s="161"/>
    </row>
    <row r="237" spans="1:16" s="53" customFormat="1" ht="45.65" customHeight="1">
      <c r="A237" s="52"/>
      <c r="B237" s="52"/>
      <c r="C237" s="232" t="str">
        <f t="shared" si="9"/>
        <v>Social costs and benefitsAvoided cost of a shortfall (insufficient water supply during drought)NSWNSW</v>
      </c>
      <c r="D237" s="63"/>
      <c r="E237" s="72" t="s">
        <v>301</v>
      </c>
      <c r="F237" s="73" t="s">
        <v>310</v>
      </c>
      <c r="G237" s="91" t="s">
        <v>49</v>
      </c>
      <c r="H237" s="92" t="s">
        <v>49</v>
      </c>
      <c r="I237" s="71" t="e">
        <f t="shared" si="10"/>
        <v>#N/A</v>
      </c>
      <c r="J237" s="78"/>
      <c r="K237" s="78"/>
      <c r="L237" s="78"/>
      <c r="M237" s="74"/>
      <c r="N237" s="76" t="s">
        <v>463</v>
      </c>
      <c r="O237" s="96" t="s">
        <v>495</v>
      </c>
      <c r="P237" s="161"/>
    </row>
    <row r="238" spans="1:16" s="53" customFormat="1" ht="45.65" customHeight="1">
      <c r="A238" s="52"/>
      <c r="B238" s="52"/>
      <c r="C238" s="232" t="str">
        <f t="shared" si="9"/>
        <v>Social costs and benefitsAvoided cost of a shortfall (insufficient water supply during drought)NSWNSW</v>
      </c>
      <c r="D238" s="63"/>
      <c r="E238" s="72" t="s">
        <v>301</v>
      </c>
      <c r="F238" s="73" t="s">
        <v>310</v>
      </c>
      <c r="G238" s="91" t="s">
        <v>49</v>
      </c>
      <c r="H238" s="92" t="s">
        <v>49</v>
      </c>
      <c r="I238" s="71" t="e">
        <f t="shared" si="10"/>
        <v>#N/A</v>
      </c>
      <c r="J238" s="78"/>
      <c r="K238" s="78"/>
      <c r="L238" s="78"/>
      <c r="M238" s="74"/>
      <c r="N238" s="76" t="s">
        <v>464</v>
      </c>
      <c r="O238" s="96" t="s">
        <v>492</v>
      </c>
      <c r="P238" s="161"/>
    </row>
    <row r="239" spans="1:16" s="53" customFormat="1" ht="45.65" customHeight="1">
      <c r="A239" s="52"/>
      <c r="B239" s="52"/>
      <c r="C239" s="232" t="str">
        <f t="shared" si="9"/>
        <v>Economic costs and benefitsAvoided cost of water restrictionsNSWNSW</v>
      </c>
      <c r="D239" s="63"/>
      <c r="E239" s="76" t="s">
        <v>300</v>
      </c>
      <c r="F239" s="75" t="s">
        <v>309</v>
      </c>
      <c r="G239" s="91" t="s">
        <v>49</v>
      </c>
      <c r="H239" s="92" t="s">
        <v>49</v>
      </c>
      <c r="I239" s="71" t="e">
        <f t="shared" si="10"/>
        <v>#N/A</v>
      </c>
      <c r="J239" s="79"/>
      <c r="K239" s="79"/>
      <c r="L239" s="79"/>
      <c r="M239" s="80"/>
      <c r="N239" s="76" t="s">
        <v>465</v>
      </c>
      <c r="O239" s="94" t="s">
        <v>496</v>
      </c>
      <c r="P239" s="161"/>
    </row>
    <row r="240" spans="1:16" s="53" customFormat="1" ht="45.65" customHeight="1">
      <c r="A240" s="52"/>
      <c r="B240" s="52"/>
      <c r="C240" s="232" t="str">
        <f t="shared" si="9"/>
        <v>Water (incl. recycled water)Avoided costs to meet growth in water demandNSWNSW</v>
      </c>
      <c r="D240" s="63"/>
      <c r="E240" s="73" t="s">
        <v>40</v>
      </c>
      <c r="F240" s="73" t="s">
        <v>240</v>
      </c>
      <c r="G240" s="91" t="s">
        <v>49</v>
      </c>
      <c r="H240" s="92" t="s">
        <v>49</v>
      </c>
      <c r="I240" s="71" t="e">
        <f t="shared" si="10"/>
        <v>#N/A</v>
      </c>
      <c r="J240" s="78"/>
      <c r="K240" s="78"/>
      <c r="L240" s="78"/>
      <c r="M240" s="74"/>
      <c r="N240" s="76" t="s">
        <v>466</v>
      </c>
      <c r="O240" s="96" t="s">
        <v>494</v>
      </c>
      <c r="P240" s="161"/>
    </row>
    <row r="241" spans="1:16" s="53" customFormat="1" ht="45.65" customHeight="1">
      <c r="A241" s="52"/>
      <c r="B241" s="52"/>
      <c r="C241" s="232" t="str">
        <f t="shared" si="9"/>
        <v>Social costs and benefitsAvoided cost of a shortfall (insufficient water supply during drought)NSWNSW</v>
      </c>
      <c r="D241" s="63"/>
      <c r="E241" s="73" t="s">
        <v>301</v>
      </c>
      <c r="F241" s="72" t="s">
        <v>310</v>
      </c>
      <c r="G241" s="91" t="s">
        <v>49</v>
      </c>
      <c r="H241" s="92" t="s">
        <v>49</v>
      </c>
      <c r="I241" s="71" t="e">
        <f t="shared" si="10"/>
        <v>#N/A</v>
      </c>
      <c r="J241" s="78"/>
      <c r="K241" s="78"/>
      <c r="L241" s="78"/>
      <c r="M241" s="74"/>
      <c r="N241" s="76" t="s">
        <v>467</v>
      </c>
      <c r="O241" s="96" t="s">
        <v>491</v>
      </c>
      <c r="P241" s="161"/>
    </row>
    <row r="242" spans="1:16" s="53" customFormat="1" ht="45.65" customHeight="1">
      <c r="A242" s="52"/>
      <c r="B242" s="52"/>
      <c r="C242" s="232" t="str">
        <f>E242&amp;F242&amp;G242&amp;H242</f>
        <v>Social costs and benefitsAvoided cost of a shortfall (insufficient water supply during drought)NSWNSW</v>
      </c>
      <c r="D242" s="63"/>
      <c r="E242" s="73" t="s">
        <v>301</v>
      </c>
      <c r="F242" s="72" t="s">
        <v>310</v>
      </c>
      <c r="G242" s="91" t="s">
        <v>49</v>
      </c>
      <c r="H242" s="92" t="s">
        <v>49</v>
      </c>
      <c r="I242" s="71" t="e">
        <f t="shared" si="10"/>
        <v>#N/A</v>
      </c>
      <c r="J242" s="78"/>
      <c r="K242" s="78"/>
      <c r="L242" s="78"/>
      <c r="M242" s="74"/>
      <c r="N242" s="76" t="s">
        <v>468</v>
      </c>
      <c r="O242" s="96" t="s">
        <v>491</v>
      </c>
      <c r="P242" s="161"/>
    </row>
    <row r="243" spans="1:16" s="53" customFormat="1" ht="45.65" customHeight="1">
      <c r="A243" s="52"/>
      <c r="B243" s="52"/>
      <c r="C243" s="232" t="str">
        <f t="shared" si="9"/>
        <v>Economic costs and benefitsAvoided drought response costsNSWNSW</v>
      </c>
      <c r="D243" s="63"/>
      <c r="E243" s="73" t="s">
        <v>300</v>
      </c>
      <c r="F243" s="73" t="s">
        <v>303</v>
      </c>
      <c r="G243" s="91" t="s">
        <v>49</v>
      </c>
      <c r="H243" s="92" t="s">
        <v>49</v>
      </c>
      <c r="I243" s="71" t="e">
        <f t="shared" si="10"/>
        <v>#N/A</v>
      </c>
      <c r="J243" s="78"/>
      <c r="K243" s="78"/>
      <c r="L243" s="78"/>
      <c r="M243" s="74"/>
      <c r="N243" s="76" t="s">
        <v>472</v>
      </c>
      <c r="O243" s="96" t="s">
        <v>493</v>
      </c>
      <c r="P243" s="161"/>
    </row>
    <row r="244" spans="1:16" s="53" customFormat="1" ht="45.65" customHeight="1">
      <c r="A244" s="52"/>
      <c r="B244" s="52"/>
      <c r="C244" s="232" t="str">
        <f t="shared" si="9"/>
        <v>Economic costs and benefitsAvoided drought response costsNSWNSW</v>
      </c>
      <c r="D244" s="63"/>
      <c r="E244" s="73" t="s">
        <v>300</v>
      </c>
      <c r="F244" s="73" t="s">
        <v>303</v>
      </c>
      <c r="G244" s="91" t="s">
        <v>49</v>
      </c>
      <c r="H244" s="92" t="s">
        <v>49</v>
      </c>
      <c r="I244" s="71" t="e">
        <f t="shared" si="10"/>
        <v>#N/A</v>
      </c>
      <c r="J244" s="81"/>
      <c r="K244" s="81"/>
      <c r="L244" s="81"/>
      <c r="M244" s="82"/>
      <c r="N244" s="76" t="s">
        <v>471</v>
      </c>
      <c r="O244" s="96" t="s">
        <v>493</v>
      </c>
      <c r="P244" s="161"/>
    </row>
    <row r="245" spans="1:16" s="53" customFormat="1" ht="45.65" customHeight="1">
      <c r="A245" s="52"/>
      <c r="B245" s="52"/>
      <c r="C245" s="232" t="str">
        <f t="shared" si="9"/>
        <v>Economic costs and benefitsAvoided drought response costsNSWNSW</v>
      </c>
      <c r="D245" s="63"/>
      <c r="E245" s="73" t="s">
        <v>300</v>
      </c>
      <c r="F245" s="73" t="s">
        <v>303</v>
      </c>
      <c r="G245" s="91" t="s">
        <v>49</v>
      </c>
      <c r="H245" s="92" t="s">
        <v>49</v>
      </c>
      <c r="I245" s="71" t="e">
        <f t="shared" si="10"/>
        <v>#N/A</v>
      </c>
      <c r="J245" s="81"/>
      <c r="K245" s="81"/>
      <c r="L245" s="81"/>
      <c r="M245" s="82"/>
      <c r="N245" s="76" t="s">
        <v>470</v>
      </c>
      <c r="O245" s="96" t="s">
        <v>493</v>
      </c>
      <c r="P245" s="161"/>
    </row>
    <row r="246" spans="1:16" s="53" customFormat="1" ht="45.65" customHeight="1">
      <c r="A246" s="52"/>
      <c r="B246" s="52"/>
      <c r="C246" s="232" t="str">
        <f t="shared" si="9"/>
        <v>Economic costs and benefitsAvoided drought response costsNSWNSW</v>
      </c>
      <c r="D246" s="63"/>
      <c r="E246" s="73" t="s">
        <v>300</v>
      </c>
      <c r="F246" s="73" t="s">
        <v>303</v>
      </c>
      <c r="G246" s="91" t="s">
        <v>49</v>
      </c>
      <c r="H246" s="92" t="s">
        <v>49</v>
      </c>
      <c r="I246" s="71" t="e">
        <f t="shared" si="10"/>
        <v>#N/A</v>
      </c>
      <c r="J246" s="81"/>
      <c r="K246" s="81"/>
      <c r="L246" s="81"/>
      <c r="M246" s="82"/>
      <c r="N246" s="76" t="s">
        <v>469</v>
      </c>
      <c r="O246" s="96" t="s">
        <v>493</v>
      </c>
      <c r="P246" s="161"/>
    </row>
    <row r="247" spans="1:16" s="53" customFormat="1" ht="45.65" customHeight="1">
      <c r="A247" s="52"/>
      <c r="B247" s="52"/>
      <c r="C247" s="232" t="str">
        <f t="shared" ref="C247:C310" si="11">E247&amp;F247&amp;G247&amp;H247</f>
        <v>Economic costs and benefitsAvoided energy costsNSWNSW</v>
      </c>
      <c r="D247" s="63"/>
      <c r="E247" s="73" t="s">
        <v>300</v>
      </c>
      <c r="F247" s="73" t="s">
        <v>307</v>
      </c>
      <c r="G247" s="91" t="s">
        <v>49</v>
      </c>
      <c r="H247" s="92" t="s">
        <v>49</v>
      </c>
      <c r="I247" s="71" t="e">
        <f t="shared" si="10"/>
        <v>#N/A</v>
      </c>
      <c r="J247" s="81"/>
      <c r="K247" s="81"/>
      <c r="L247" s="81"/>
      <c r="M247" s="82"/>
      <c r="N247" s="84" t="s">
        <v>483</v>
      </c>
      <c r="O247" s="85" t="s">
        <v>484</v>
      </c>
      <c r="P247" s="161"/>
    </row>
    <row r="248" spans="1:16" ht="45.65" customHeight="1">
      <c r="A248" s="10"/>
      <c r="B248" s="10"/>
      <c r="C248" s="232" t="str">
        <f t="shared" si="11"/>
        <v>Economic costs and benefitsAvoided energy costsNSWNSW</v>
      </c>
      <c r="D248" s="63"/>
      <c r="E248" s="73" t="s">
        <v>300</v>
      </c>
      <c r="F248" s="73" t="s">
        <v>307</v>
      </c>
      <c r="G248" s="91" t="s">
        <v>49</v>
      </c>
      <c r="H248" s="92" t="s">
        <v>49</v>
      </c>
      <c r="I248" s="71" t="e">
        <f t="shared" si="10"/>
        <v>#N/A</v>
      </c>
      <c r="J248" s="86"/>
      <c r="K248" s="86"/>
      <c r="L248" s="86"/>
      <c r="M248" s="87"/>
      <c r="N248" s="84" t="s">
        <v>485</v>
      </c>
      <c r="O248" s="85" t="s">
        <v>486</v>
      </c>
      <c r="P248" s="161"/>
    </row>
    <row r="249" spans="1:16" s="165" customFormat="1" ht="45.65" customHeight="1">
      <c r="A249" s="89"/>
      <c r="B249" s="89"/>
      <c r="C249" s="233" t="str">
        <f t="shared" si="11"/>
        <v>Economic costs and benefitsAvoided costs of managing water quality eventsNSWNSW</v>
      </c>
      <c r="D249" s="88"/>
      <c r="E249" s="73" t="s">
        <v>300</v>
      </c>
      <c r="F249" s="72" t="s">
        <v>308</v>
      </c>
      <c r="G249" s="91" t="s">
        <v>49</v>
      </c>
      <c r="H249" s="92" t="s">
        <v>49</v>
      </c>
      <c r="I249" s="71" t="e">
        <f t="shared" si="10"/>
        <v>#N/A</v>
      </c>
      <c r="J249" s="98"/>
      <c r="K249" s="99"/>
      <c r="L249" s="99"/>
      <c r="M249" s="100"/>
      <c r="N249" s="94" t="s">
        <v>500</v>
      </c>
      <c r="O249" s="97" t="s">
        <v>497</v>
      </c>
      <c r="P249" s="161"/>
    </row>
    <row r="250" spans="1:16" s="164" customFormat="1" ht="45.65" customHeight="1">
      <c r="A250" s="90"/>
      <c r="B250" s="90"/>
      <c r="C250" s="232" t="str">
        <f t="shared" si="11"/>
        <v>Economic costs and benefitsAvoided wastewater costsNSWNSW</v>
      </c>
      <c r="D250" s="63"/>
      <c r="E250" s="73" t="s">
        <v>300</v>
      </c>
      <c r="F250" s="101" t="s">
        <v>299</v>
      </c>
      <c r="G250" s="91" t="s">
        <v>49</v>
      </c>
      <c r="H250" s="92" t="s">
        <v>49</v>
      </c>
      <c r="I250" s="71" t="e">
        <f t="shared" si="10"/>
        <v>#N/A</v>
      </c>
      <c r="J250" s="102"/>
      <c r="K250" s="102"/>
      <c r="L250" s="102"/>
      <c r="M250" s="103"/>
      <c r="N250" s="94" t="s">
        <v>501</v>
      </c>
      <c r="O250" s="97" t="s">
        <v>498</v>
      </c>
      <c r="P250" s="161"/>
    </row>
    <row r="251" spans="1:16" s="164" customFormat="1" ht="45.65" customHeight="1">
      <c r="A251" s="90"/>
      <c r="B251" s="90"/>
      <c r="C251" s="232" t="str">
        <f t="shared" si="11"/>
        <v>Economic costs and benefits"Availability value" of water conservationNSWNSW</v>
      </c>
      <c r="D251" s="63"/>
      <c r="E251" s="73" t="s">
        <v>300</v>
      </c>
      <c r="F251" s="101" t="s">
        <v>305</v>
      </c>
      <c r="G251" s="91" t="s">
        <v>49</v>
      </c>
      <c r="H251" s="92" t="s">
        <v>49</v>
      </c>
      <c r="I251" s="71" t="e">
        <f t="shared" si="10"/>
        <v>#N/A</v>
      </c>
      <c r="J251" s="102"/>
      <c r="K251" s="102"/>
      <c r="L251" s="102"/>
      <c r="M251" s="103"/>
      <c r="N251" s="94" t="s">
        <v>502</v>
      </c>
      <c r="O251" s="97" t="s">
        <v>499</v>
      </c>
      <c r="P251" s="161"/>
    </row>
    <row r="252" spans="1:16" s="164" customFormat="1" ht="45.65" customHeight="1">
      <c r="A252" s="90"/>
      <c r="B252" s="90"/>
      <c r="C252" s="232" t="str">
        <f t="shared" si="11"/>
        <v/>
      </c>
      <c r="D252" s="63"/>
      <c r="E252" s="101"/>
      <c r="F252" s="101"/>
      <c r="G252" s="102"/>
      <c r="H252" s="102"/>
      <c r="I252" s="102"/>
      <c r="J252" s="102"/>
      <c r="K252" s="102"/>
      <c r="L252" s="102"/>
      <c r="M252" s="103"/>
      <c r="N252" s="135"/>
      <c r="O252" s="101"/>
      <c r="P252" s="161"/>
    </row>
    <row r="253" spans="1:16">
      <c r="A253" s="10"/>
      <c r="B253" s="10"/>
      <c r="C253" s="232" t="str">
        <f t="shared" si="11"/>
        <v/>
      </c>
      <c r="D253" s="63"/>
      <c r="E253" s="136"/>
      <c r="F253" s="136"/>
      <c r="G253" s="86"/>
      <c r="H253" s="86"/>
      <c r="I253" s="86"/>
      <c r="J253" s="86"/>
      <c r="K253" s="86"/>
      <c r="L253" s="86"/>
      <c r="M253" s="87"/>
      <c r="N253" s="137"/>
      <c r="O253" s="136"/>
      <c r="P253" s="161"/>
    </row>
    <row r="254" spans="1:16">
      <c r="A254" s="10"/>
      <c r="B254" s="10"/>
      <c r="C254" s="232" t="str">
        <f t="shared" si="11"/>
        <v/>
      </c>
      <c r="D254" s="63"/>
      <c r="E254" s="136"/>
      <c r="F254" s="136"/>
      <c r="G254" s="86"/>
      <c r="H254" s="86"/>
      <c r="I254" s="86"/>
      <c r="J254" s="86"/>
      <c r="K254" s="86"/>
      <c r="L254" s="86"/>
      <c r="M254" s="87"/>
      <c r="N254" s="137"/>
      <c r="O254" s="136"/>
      <c r="P254" s="161"/>
    </row>
    <row r="255" spans="1:16">
      <c r="A255" s="10"/>
      <c r="B255" s="10"/>
      <c r="C255" s="232" t="str">
        <f t="shared" si="11"/>
        <v/>
      </c>
      <c r="D255" s="63"/>
      <c r="E255" s="136"/>
      <c r="F255" s="136"/>
      <c r="G255" s="138"/>
      <c r="H255" s="138"/>
      <c r="I255" s="139"/>
      <c r="J255" s="138"/>
      <c r="K255" s="138"/>
      <c r="L255" s="138"/>
      <c r="M255" s="140"/>
      <c r="N255" s="136"/>
      <c r="O255" s="136"/>
      <c r="P255" s="161"/>
    </row>
    <row r="256" spans="1:16">
      <c r="A256" s="10"/>
      <c r="B256" s="10"/>
      <c r="C256" s="232" t="str">
        <f t="shared" si="11"/>
        <v/>
      </c>
      <c r="D256" s="63"/>
      <c r="E256" s="136"/>
      <c r="F256" s="136"/>
      <c r="G256" s="138"/>
      <c r="H256" s="138"/>
      <c r="I256" s="139"/>
      <c r="J256" s="138"/>
      <c r="K256" s="138"/>
      <c r="L256" s="138"/>
      <c r="M256" s="140"/>
      <c r="N256" s="136"/>
      <c r="O256" s="136"/>
      <c r="P256" s="161"/>
    </row>
    <row r="257" spans="1:16">
      <c r="A257" s="10"/>
      <c r="B257" s="10"/>
      <c r="C257" s="232" t="str">
        <f t="shared" si="11"/>
        <v/>
      </c>
      <c r="D257" s="63"/>
      <c r="E257" s="136"/>
      <c r="F257" s="136"/>
      <c r="G257" s="138"/>
      <c r="H257" s="138"/>
      <c r="I257" s="139"/>
      <c r="J257" s="138"/>
      <c r="K257" s="138"/>
      <c r="L257" s="138"/>
      <c r="M257" s="140"/>
      <c r="N257" s="136"/>
      <c r="O257" s="136"/>
      <c r="P257" s="161"/>
    </row>
    <row r="258" spans="1:16">
      <c r="A258" s="10"/>
      <c r="B258" s="10"/>
      <c r="C258" s="232" t="str">
        <f t="shared" si="11"/>
        <v/>
      </c>
      <c r="D258" s="63"/>
      <c r="E258" s="136"/>
      <c r="F258" s="136"/>
      <c r="G258" s="138"/>
      <c r="H258" s="138"/>
      <c r="I258" s="139"/>
      <c r="J258" s="138"/>
      <c r="K258" s="138"/>
      <c r="L258" s="138"/>
      <c r="M258" s="140"/>
      <c r="N258" s="136"/>
      <c r="O258" s="136"/>
      <c r="P258" s="161"/>
    </row>
    <row r="259" spans="1:16">
      <c r="A259" s="10"/>
      <c r="B259" s="10"/>
      <c r="C259" s="232" t="str">
        <f t="shared" si="11"/>
        <v/>
      </c>
      <c r="D259" s="63"/>
      <c r="E259" s="136"/>
      <c r="F259" s="136"/>
      <c r="G259" s="138"/>
      <c r="H259" s="138"/>
      <c r="I259" s="139"/>
      <c r="J259" s="138"/>
      <c r="K259" s="138"/>
      <c r="L259" s="138"/>
      <c r="M259" s="140"/>
      <c r="N259" s="136"/>
      <c r="O259" s="136"/>
      <c r="P259" s="161"/>
    </row>
    <row r="260" spans="1:16">
      <c r="A260" s="10"/>
      <c r="B260" s="10"/>
      <c r="C260" s="232" t="str">
        <f t="shared" si="11"/>
        <v/>
      </c>
      <c r="D260" s="63"/>
      <c r="E260" s="136"/>
      <c r="F260" s="136"/>
      <c r="G260" s="138"/>
      <c r="H260" s="138"/>
      <c r="I260" s="139"/>
      <c r="J260" s="138"/>
      <c r="K260" s="138"/>
      <c r="L260" s="138"/>
      <c r="M260" s="140"/>
      <c r="N260" s="136"/>
      <c r="O260" s="136"/>
      <c r="P260" s="161"/>
    </row>
    <row r="261" spans="1:16">
      <c r="A261" s="10"/>
      <c r="B261" s="10"/>
      <c r="C261" s="232" t="str">
        <f t="shared" si="11"/>
        <v/>
      </c>
      <c r="D261" s="63"/>
      <c r="E261" s="136"/>
      <c r="F261" s="136"/>
      <c r="G261" s="138"/>
      <c r="H261" s="138"/>
      <c r="I261" s="139"/>
      <c r="J261" s="138"/>
      <c r="K261" s="138"/>
      <c r="L261" s="138"/>
      <c r="M261" s="140"/>
      <c r="N261" s="136"/>
      <c r="O261" s="136"/>
      <c r="P261" s="161"/>
    </row>
    <row r="262" spans="1:16">
      <c r="A262" s="10"/>
      <c r="B262" s="10"/>
      <c r="C262" s="232" t="str">
        <f t="shared" si="11"/>
        <v/>
      </c>
      <c r="D262" s="63"/>
      <c r="E262" s="136"/>
      <c r="F262" s="136"/>
      <c r="G262" s="138"/>
      <c r="H262" s="138"/>
      <c r="I262" s="139"/>
      <c r="J262" s="138"/>
      <c r="K262" s="138"/>
      <c r="L262" s="138"/>
      <c r="M262" s="140"/>
      <c r="N262" s="136"/>
      <c r="O262" s="136"/>
      <c r="P262" s="161"/>
    </row>
    <row r="263" spans="1:16">
      <c r="A263" s="10"/>
      <c r="B263" s="10"/>
      <c r="C263" s="232" t="str">
        <f t="shared" si="11"/>
        <v/>
      </c>
      <c r="D263" s="63"/>
      <c r="E263" s="136"/>
      <c r="F263" s="136"/>
      <c r="G263" s="138"/>
      <c r="H263" s="138"/>
      <c r="I263" s="139"/>
      <c r="J263" s="138"/>
      <c r="K263" s="138"/>
      <c r="L263" s="138"/>
      <c r="M263" s="140"/>
      <c r="N263" s="136"/>
      <c r="O263" s="136"/>
      <c r="P263" s="161"/>
    </row>
    <row r="264" spans="1:16">
      <c r="A264" s="10"/>
      <c r="B264" s="10"/>
      <c r="C264" s="232" t="str">
        <f t="shared" si="11"/>
        <v/>
      </c>
      <c r="D264" s="63"/>
      <c r="E264" s="136"/>
      <c r="F264" s="136"/>
      <c r="G264" s="138"/>
      <c r="H264" s="138"/>
      <c r="I264" s="139"/>
      <c r="J264" s="138"/>
      <c r="K264" s="138"/>
      <c r="L264" s="138"/>
      <c r="M264" s="140"/>
      <c r="N264" s="136"/>
      <c r="O264" s="136"/>
      <c r="P264" s="161"/>
    </row>
    <row r="265" spans="1:16">
      <c r="A265" s="10"/>
      <c r="B265" s="10"/>
      <c r="C265" s="232" t="str">
        <f t="shared" si="11"/>
        <v/>
      </c>
      <c r="D265" s="63"/>
      <c r="E265" s="136"/>
      <c r="F265" s="136"/>
      <c r="G265" s="138"/>
      <c r="H265" s="138"/>
      <c r="I265" s="139"/>
      <c r="J265" s="138"/>
      <c r="K265" s="138"/>
      <c r="L265" s="138"/>
      <c r="M265" s="140"/>
      <c r="N265" s="136"/>
      <c r="O265" s="136"/>
      <c r="P265" s="161"/>
    </row>
    <row r="266" spans="1:16">
      <c r="A266" s="10"/>
      <c r="B266" s="10"/>
      <c r="C266" s="232" t="str">
        <f t="shared" si="11"/>
        <v/>
      </c>
      <c r="D266" s="63"/>
      <c r="E266" s="136"/>
      <c r="F266" s="136"/>
      <c r="G266" s="138"/>
      <c r="H266" s="138"/>
      <c r="I266" s="139"/>
      <c r="J266" s="138"/>
      <c r="K266" s="138"/>
      <c r="L266" s="138"/>
      <c r="M266" s="140"/>
      <c r="N266" s="136"/>
      <c r="O266" s="136"/>
      <c r="P266" s="161"/>
    </row>
    <row r="267" spans="1:16">
      <c r="A267" s="10"/>
      <c r="B267" s="10"/>
      <c r="C267" s="232" t="str">
        <f t="shared" si="11"/>
        <v/>
      </c>
      <c r="D267" s="63"/>
      <c r="E267" s="136"/>
      <c r="F267" s="136"/>
      <c r="G267" s="138"/>
      <c r="H267" s="138"/>
      <c r="I267" s="139"/>
      <c r="J267" s="138"/>
      <c r="K267" s="138"/>
      <c r="L267" s="138"/>
      <c r="M267" s="140"/>
      <c r="N267" s="136"/>
      <c r="O267" s="136"/>
      <c r="P267" s="161"/>
    </row>
    <row r="268" spans="1:16">
      <c r="A268" s="10"/>
      <c r="B268" s="10"/>
      <c r="C268" s="232" t="str">
        <f t="shared" si="11"/>
        <v/>
      </c>
      <c r="D268" s="63"/>
      <c r="E268" s="136"/>
      <c r="F268" s="136"/>
      <c r="G268" s="138"/>
      <c r="H268" s="138"/>
      <c r="I268" s="139"/>
      <c r="J268" s="138"/>
      <c r="K268" s="138"/>
      <c r="L268" s="138"/>
      <c r="M268" s="140"/>
      <c r="N268" s="136"/>
      <c r="O268" s="136"/>
      <c r="P268" s="161"/>
    </row>
    <row r="269" spans="1:16">
      <c r="A269" s="10"/>
      <c r="B269" s="10"/>
      <c r="C269" s="232" t="str">
        <f t="shared" si="11"/>
        <v/>
      </c>
      <c r="D269" s="63"/>
      <c r="E269" s="136"/>
      <c r="F269" s="136"/>
      <c r="G269" s="138"/>
      <c r="H269" s="138"/>
      <c r="I269" s="139"/>
      <c r="J269" s="138"/>
      <c r="K269" s="138"/>
      <c r="L269" s="138"/>
      <c r="M269" s="140"/>
      <c r="N269" s="136"/>
      <c r="O269" s="136"/>
      <c r="P269" s="161"/>
    </row>
    <row r="270" spans="1:16">
      <c r="A270" s="10"/>
      <c r="B270" s="10"/>
      <c r="C270" s="232" t="str">
        <f t="shared" si="11"/>
        <v/>
      </c>
      <c r="D270" s="63"/>
      <c r="E270" s="136"/>
      <c r="F270" s="136"/>
      <c r="G270" s="138"/>
      <c r="H270" s="138"/>
      <c r="I270" s="139"/>
      <c r="J270" s="138"/>
      <c r="K270" s="138"/>
      <c r="L270" s="138"/>
      <c r="M270" s="140"/>
      <c r="N270" s="136"/>
      <c r="O270" s="136"/>
      <c r="P270" s="161"/>
    </row>
    <row r="271" spans="1:16">
      <c r="A271" s="10"/>
      <c r="B271" s="10"/>
      <c r="C271" s="232" t="str">
        <f t="shared" si="11"/>
        <v/>
      </c>
      <c r="D271" s="63"/>
      <c r="E271" s="136"/>
      <c r="F271" s="136"/>
      <c r="G271" s="138"/>
      <c r="H271" s="138"/>
      <c r="I271" s="139"/>
      <c r="J271" s="138"/>
      <c r="K271" s="138"/>
      <c r="L271" s="138"/>
      <c r="M271" s="140"/>
      <c r="N271" s="136"/>
      <c r="O271" s="136"/>
      <c r="P271" s="161"/>
    </row>
    <row r="272" spans="1:16">
      <c r="A272" s="10"/>
      <c r="B272" s="10"/>
      <c r="C272" s="232" t="str">
        <f t="shared" si="11"/>
        <v/>
      </c>
      <c r="D272" s="63"/>
      <c r="E272" s="136"/>
      <c r="F272" s="136"/>
      <c r="G272" s="138"/>
      <c r="H272" s="138"/>
      <c r="I272" s="139"/>
      <c r="J272" s="138"/>
      <c r="K272" s="138"/>
      <c r="L272" s="138"/>
      <c r="M272" s="140"/>
      <c r="N272" s="136"/>
      <c r="O272" s="136"/>
      <c r="P272" s="161"/>
    </row>
    <row r="273" spans="1:16">
      <c r="A273" s="10"/>
      <c r="B273" s="10"/>
      <c r="C273" s="232" t="str">
        <f t="shared" si="11"/>
        <v/>
      </c>
      <c r="D273" s="63"/>
      <c r="E273" s="136"/>
      <c r="F273" s="136"/>
      <c r="G273" s="138"/>
      <c r="H273" s="138"/>
      <c r="I273" s="139"/>
      <c r="J273" s="138"/>
      <c r="K273" s="138"/>
      <c r="L273" s="138"/>
      <c r="M273" s="140"/>
      <c r="N273" s="136"/>
      <c r="O273" s="136"/>
      <c r="P273" s="161"/>
    </row>
    <row r="274" spans="1:16">
      <c r="A274" s="10"/>
      <c r="B274" s="10"/>
      <c r="C274" s="232" t="str">
        <f t="shared" si="11"/>
        <v/>
      </c>
      <c r="D274" s="63"/>
      <c r="E274" s="136"/>
      <c r="F274" s="136"/>
      <c r="G274" s="138"/>
      <c r="H274" s="138"/>
      <c r="I274" s="139"/>
      <c r="J274" s="138"/>
      <c r="K274" s="138"/>
      <c r="L274" s="138"/>
      <c r="M274" s="140"/>
      <c r="N274" s="136"/>
      <c r="O274" s="136"/>
      <c r="P274" s="161"/>
    </row>
    <row r="275" spans="1:16">
      <c r="A275" s="10"/>
      <c r="B275" s="10"/>
      <c r="C275" s="232" t="str">
        <f t="shared" si="11"/>
        <v/>
      </c>
      <c r="D275" s="63"/>
      <c r="E275" s="136"/>
      <c r="F275" s="136"/>
      <c r="G275" s="138"/>
      <c r="H275" s="138"/>
      <c r="I275" s="139"/>
      <c r="J275" s="138"/>
      <c r="K275" s="138"/>
      <c r="L275" s="138"/>
      <c r="M275" s="140"/>
      <c r="N275" s="136"/>
      <c r="O275" s="136"/>
      <c r="P275" s="161"/>
    </row>
    <row r="276" spans="1:16">
      <c r="A276" s="10"/>
      <c r="B276" s="10"/>
      <c r="C276" s="232" t="str">
        <f t="shared" si="11"/>
        <v/>
      </c>
      <c r="D276" s="63"/>
      <c r="E276" s="136"/>
      <c r="F276" s="136"/>
      <c r="G276" s="138"/>
      <c r="H276" s="138"/>
      <c r="I276" s="139"/>
      <c r="J276" s="138"/>
      <c r="K276" s="138"/>
      <c r="L276" s="138"/>
      <c r="M276" s="140"/>
      <c r="N276" s="136"/>
      <c r="O276" s="136"/>
      <c r="P276" s="161"/>
    </row>
    <row r="277" spans="1:16">
      <c r="A277" s="10"/>
      <c r="B277" s="10"/>
      <c r="C277" s="232" t="str">
        <f t="shared" si="11"/>
        <v/>
      </c>
      <c r="D277" s="63"/>
      <c r="E277" s="136"/>
      <c r="F277" s="136"/>
      <c r="G277" s="138"/>
      <c r="H277" s="138"/>
      <c r="I277" s="139"/>
      <c r="J277" s="138"/>
      <c r="K277" s="138"/>
      <c r="L277" s="138"/>
      <c r="M277" s="140"/>
      <c r="N277" s="136"/>
      <c r="O277" s="136"/>
      <c r="P277" s="161"/>
    </row>
    <row r="278" spans="1:16">
      <c r="C278" s="232" t="str">
        <f t="shared" si="11"/>
        <v/>
      </c>
      <c r="D278" s="63"/>
      <c r="E278" s="136"/>
      <c r="F278" s="136"/>
      <c r="G278" s="138"/>
      <c r="H278" s="138"/>
      <c r="I278" s="139"/>
      <c r="J278" s="138"/>
      <c r="K278" s="138"/>
      <c r="L278" s="138"/>
      <c r="M278" s="140"/>
      <c r="N278" s="136"/>
      <c r="O278" s="136"/>
      <c r="P278" s="161"/>
    </row>
    <row r="279" spans="1:16">
      <c r="C279" s="232" t="str">
        <f t="shared" si="11"/>
        <v/>
      </c>
      <c r="D279" s="63"/>
      <c r="E279" s="136"/>
      <c r="F279" s="136"/>
      <c r="G279" s="138"/>
      <c r="H279" s="138"/>
      <c r="I279" s="139"/>
      <c r="J279" s="138"/>
      <c r="K279" s="138"/>
      <c r="L279" s="138"/>
      <c r="M279" s="140"/>
      <c r="N279" s="136"/>
      <c r="O279" s="136"/>
      <c r="P279" s="161"/>
    </row>
    <row r="280" spans="1:16">
      <c r="C280" s="232" t="str">
        <f t="shared" si="11"/>
        <v/>
      </c>
      <c r="D280" s="63"/>
      <c r="E280" s="136"/>
      <c r="F280" s="136"/>
      <c r="G280" s="138"/>
      <c r="H280" s="138"/>
      <c r="I280" s="139"/>
      <c r="J280" s="138"/>
      <c r="K280" s="138"/>
      <c r="L280" s="138"/>
      <c r="M280" s="140"/>
      <c r="N280" s="136"/>
      <c r="O280" s="136"/>
      <c r="P280" s="161"/>
    </row>
    <row r="281" spans="1:16">
      <c r="C281" s="232" t="str">
        <f t="shared" si="11"/>
        <v/>
      </c>
      <c r="D281" s="63"/>
      <c r="E281" s="136"/>
      <c r="F281" s="136"/>
      <c r="G281" s="138"/>
      <c r="H281" s="138"/>
      <c r="I281" s="139"/>
      <c r="J281" s="138"/>
      <c r="K281" s="138"/>
      <c r="L281" s="138"/>
      <c r="M281" s="140"/>
      <c r="N281" s="136"/>
      <c r="O281" s="136"/>
      <c r="P281" s="161"/>
    </row>
    <row r="282" spans="1:16">
      <c r="C282" s="232" t="str">
        <f t="shared" si="11"/>
        <v/>
      </c>
      <c r="D282" s="63"/>
      <c r="E282" s="136"/>
      <c r="F282" s="136"/>
      <c r="G282" s="138"/>
      <c r="H282" s="138"/>
      <c r="I282" s="139"/>
      <c r="J282" s="138"/>
      <c r="K282" s="138"/>
      <c r="L282" s="138"/>
      <c r="M282" s="140"/>
      <c r="N282" s="136"/>
      <c r="O282" s="136"/>
      <c r="P282" s="161"/>
    </row>
    <row r="283" spans="1:16">
      <c r="C283" s="232" t="str">
        <f t="shared" si="11"/>
        <v/>
      </c>
      <c r="D283" s="63"/>
      <c r="E283" s="136"/>
      <c r="F283" s="136"/>
      <c r="G283" s="138"/>
      <c r="H283" s="138"/>
      <c r="I283" s="139"/>
      <c r="J283" s="138"/>
      <c r="K283" s="138"/>
      <c r="L283" s="138"/>
      <c r="M283" s="140"/>
      <c r="N283" s="136"/>
      <c r="O283" s="136"/>
      <c r="P283" s="161"/>
    </row>
    <row r="284" spans="1:16">
      <c r="C284" s="232" t="str">
        <f t="shared" si="11"/>
        <v/>
      </c>
      <c r="D284" s="63"/>
      <c r="E284" s="136"/>
      <c r="F284" s="136"/>
      <c r="G284" s="138"/>
      <c r="H284" s="138"/>
      <c r="I284" s="139"/>
      <c r="J284" s="138"/>
      <c r="K284" s="138"/>
      <c r="L284" s="138"/>
      <c r="M284" s="140"/>
      <c r="N284" s="136"/>
      <c r="O284" s="136"/>
      <c r="P284" s="161"/>
    </row>
    <row r="285" spans="1:16">
      <c r="C285" s="232" t="str">
        <f t="shared" si="11"/>
        <v/>
      </c>
      <c r="D285" s="63"/>
      <c r="E285" s="136"/>
      <c r="F285" s="136"/>
      <c r="G285" s="138"/>
      <c r="H285" s="138"/>
      <c r="I285" s="139"/>
      <c r="J285" s="138"/>
      <c r="K285" s="138"/>
      <c r="L285" s="138"/>
      <c r="M285" s="140"/>
      <c r="N285" s="136"/>
      <c r="O285" s="136"/>
      <c r="P285" s="161"/>
    </row>
    <row r="286" spans="1:16">
      <c r="C286" s="232" t="str">
        <f t="shared" si="11"/>
        <v/>
      </c>
      <c r="D286" s="63"/>
      <c r="E286" s="136"/>
      <c r="F286" s="136"/>
      <c r="G286" s="138"/>
      <c r="H286" s="138"/>
      <c r="I286" s="139"/>
      <c r="J286" s="138"/>
      <c r="K286" s="138"/>
      <c r="L286" s="138"/>
      <c r="M286" s="140"/>
      <c r="N286" s="136"/>
      <c r="O286" s="136"/>
      <c r="P286" s="161"/>
    </row>
    <row r="287" spans="1:16">
      <c r="C287" s="232" t="str">
        <f t="shared" si="11"/>
        <v/>
      </c>
      <c r="D287" s="63"/>
      <c r="E287" s="136"/>
      <c r="F287" s="136"/>
      <c r="G287" s="138"/>
      <c r="H287" s="138"/>
      <c r="I287" s="139"/>
      <c r="J287" s="138"/>
      <c r="K287" s="138"/>
      <c r="L287" s="138"/>
      <c r="M287" s="140"/>
      <c r="N287" s="136"/>
      <c r="O287" s="136"/>
      <c r="P287" s="161"/>
    </row>
    <row r="288" spans="1:16">
      <c r="C288" s="232" t="str">
        <f t="shared" si="11"/>
        <v/>
      </c>
      <c r="D288" s="63"/>
      <c r="E288" s="136"/>
      <c r="F288" s="136"/>
      <c r="G288" s="138"/>
      <c r="H288" s="138"/>
      <c r="I288" s="139"/>
      <c r="J288" s="138"/>
      <c r="K288" s="138"/>
      <c r="L288" s="138"/>
      <c r="M288" s="140"/>
      <c r="N288" s="136"/>
      <c r="O288" s="136"/>
      <c r="P288" s="161"/>
    </row>
    <row r="289" spans="3:16">
      <c r="C289" s="232" t="str">
        <f t="shared" si="11"/>
        <v/>
      </c>
      <c r="D289" s="63"/>
      <c r="E289" s="136"/>
      <c r="F289" s="136"/>
      <c r="G289" s="138"/>
      <c r="H289" s="138"/>
      <c r="I289" s="139"/>
      <c r="J289" s="138"/>
      <c r="K289" s="138"/>
      <c r="L289" s="138"/>
      <c r="M289" s="140"/>
      <c r="N289" s="136"/>
      <c r="O289" s="136"/>
      <c r="P289" s="161"/>
    </row>
    <row r="290" spans="3:16">
      <c r="C290" s="232" t="str">
        <f t="shared" si="11"/>
        <v/>
      </c>
      <c r="D290" s="63"/>
      <c r="E290" s="136"/>
      <c r="F290" s="136"/>
      <c r="G290" s="138"/>
      <c r="H290" s="138"/>
      <c r="I290" s="139"/>
      <c r="J290" s="138"/>
      <c r="K290" s="138"/>
      <c r="L290" s="138"/>
      <c r="M290" s="140"/>
      <c r="N290" s="136"/>
      <c r="O290" s="136"/>
      <c r="P290" s="161"/>
    </row>
    <row r="291" spans="3:16">
      <c r="C291" s="232" t="str">
        <f t="shared" si="11"/>
        <v/>
      </c>
      <c r="D291" s="63"/>
      <c r="E291" s="136"/>
      <c r="F291" s="136"/>
      <c r="G291" s="138"/>
      <c r="H291" s="138"/>
      <c r="I291" s="139"/>
      <c r="J291" s="138"/>
      <c r="K291" s="138"/>
      <c r="L291" s="138"/>
      <c r="M291" s="140"/>
      <c r="N291" s="136"/>
      <c r="O291" s="136"/>
      <c r="P291" s="161"/>
    </row>
    <row r="292" spans="3:16">
      <c r="C292" s="232" t="str">
        <f t="shared" si="11"/>
        <v/>
      </c>
      <c r="D292" s="63"/>
      <c r="E292" s="136"/>
      <c r="F292" s="136"/>
      <c r="G292" s="138"/>
      <c r="H292" s="138"/>
      <c r="I292" s="139"/>
      <c r="J292" s="138"/>
      <c r="K292" s="138"/>
      <c r="L292" s="138"/>
      <c r="M292" s="140"/>
      <c r="N292" s="136"/>
      <c r="O292" s="136"/>
      <c r="P292" s="161"/>
    </row>
    <row r="293" spans="3:16">
      <c r="C293" s="232" t="str">
        <f t="shared" si="11"/>
        <v/>
      </c>
      <c r="D293" s="63"/>
      <c r="E293" s="136"/>
      <c r="F293" s="136"/>
      <c r="G293" s="138"/>
      <c r="H293" s="138"/>
      <c r="I293" s="139"/>
      <c r="J293" s="138"/>
      <c r="K293" s="138"/>
      <c r="L293" s="138"/>
      <c r="M293" s="140"/>
      <c r="N293" s="136"/>
      <c r="O293" s="136"/>
      <c r="P293" s="161"/>
    </row>
    <row r="294" spans="3:16">
      <c r="C294" s="232" t="str">
        <f t="shared" si="11"/>
        <v/>
      </c>
      <c r="D294" s="63"/>
      <c r="E294" s="136"/>
      <c r="F294" s="136"/>
      <c r="G294" s="138"/>
      <c r="H294" s="138"/>
      <c r="I294" s="139"/>
      <c r="J294" s="138"/>
      <c r="K294" s="138"/>
      <c r="L294" s="138"/>
      <c r="M294" s="140"/>
      <c r="N294" s="136"/>
      <c r="O294" s="136"/>
      <c r="P294" s="161"/>
    </row>
    <row r="295" spans="3:16">
      <c r="C295" s="232" t="str">
        <f t="shared" si="11"/>
        <v/>
      </c>
      <c r="D295" s="63"/>
      <c r="E295" s="136"/>
      <c r="F295" s="136"/>
      <c r="G295" s="138"/>
      <c r="H295" s="138"/>
      <c r="I295" s="139"/>
      <c r="J295" s="138"/>
      <c r="K295" s="138"/>
      <c r="L295" s="138"/>
      <c r="M295" s="140"/>
      <c r="N295" s="136"/>
      <c r="O295" s="136"/>
      <c r="P295" s="161"/>
    </row>
    <row r="296" spans="3:16">
      <c r="C296" s="232" t="str">
        <f t="shared" si="11"/>
        <v/>
      </c>
      <c r="D296" s="63"/>
      <c r="E296" s="136"/>
      <c r="F296" s="136"/>
      <c r="G296" s="138"/>
      <c r="H296" s="138"/>
      <c r="I296" s="139"/>
      <c r="J296" s="138"/>
      <c r="K296" s="138"/>
      <c r="L296" s="138"/>
      <c r="M296" s="140"/>
      <c r="N296" s="136"/>
      <c r="O296" s="136"/>
      <c r="P296" s="161"/>
    </row>
    <row r="297" spans="3:16">
      <c r="C297" s="232" t="str">
        <f t="shared" si="11"/>
        <v/>
      </c>
      <c r="D297" s="63"/>
      <c r="E297" s="136"/>
      <c r="F297" s="136"/>
      <c r="G297" s="138"/>
      <c r="H297" s="138"/>
      <c r="I297" s="139"/>
      <c r="J297" s="138"/>
      <c r="K297" s="138"/>
      <c r="L297" s="138"/>
      <c r="M297" s="140"/>
      <c r="N297" s="136"/>
      <c r="O297" s="136"/>
      <c r="P297" s="161"/>
    </row>
    <row r="298" spans="3:16">
      <c r="C298" s="232" t="str">
        <f t="shared" si="11"/>
        <v/>
      </c>
      <c r="D298" s="63"/>
      <c r="E298" s="136"/>
      <c r="F298" s="136"/>
      <c r="G298" s="138"/>
      <c r="H298" s="138"/>
      <c r="I298" s="139"/>
      <c r="J298" s="138"/>
      <c r="K298" s="138"/>
      <c r="L298" s="138"/>
      <c r="M298" s="140"/>
      <c r="N298" s="136"/>
      <c r="O298" s="136"/>
      <c r="P298" s="161"/>
    </row>
    <row r="299" spans="3:16">
      <c r="C299" s="232" t="str">
        <f t="shared" si="11"/>
        <v/>
      </c>
      <c r="D299" s="63"/>
      <c r="E299" s="136"/>
      <c r="F299" s="136"/>
      <c r="G299" s="138"/>
      <c r="H299" s="138"/>
      <c r="I299" s="138"/>
      <c r="J299" s="138"/>
      <c r="K299" s="138"/>
      <c r="L299" s="138"/>
      <c r="M299" s="140"/>
      <c r="N299" s="136"/>
      <c r="O299" s="136"/>
      <c r="P299" s="161"/>
    </row>
    <row r="300" spans="3:16">
      <c r="C300" s="232" t="str">
        <f t="shared" si="11"/>
        <v/>
      </c>
      <c r="D300" s="63"/>
      <c r="E300" s="136"/>
      <c r="F300" s="136"/>
      <c r="G300" s="138"/>
      <c r="H300" s="138"/>
      <c r="I300" s="138"/>
      <c r="J300" s="138"/>
      <c r="K300" s="138"/>
      <c r="L300" s="138"/>
      <c r="M300" s="140"/>
      <c r="N300" s="136"/>
      <c r="O300" s="136"/>
      <c r="P300" s="161"/>
    </row>
    <row r="301" spans="3:16">
      <c r="C301" s="232" t="str">
        <f t="shared" si="11"/>
        <v/>
      </c>
      <c r="D301" s="63"/>
      <c r="E301" s="136"/>
      <c r="F301" s="136"/>
      <c r="G301" s="138"/>
      <c r="H301" s="138"/>
      <c r="I301" s="138"/>
      <c r="J301" s="138"/>
      <c r="K301" s="138"/>
      <c r="L301" s="138"/>
      <c r="M301" s="140"/>
      <c r="N301" s="136"/>
      <c r="O301" s="136"/>
      <c r="P301" s="161"/>
    </row>
    <row r="302" spans="3:16">
      <c r="C302" s="232" t="str">
        <f t="shared" si="11"/>
        <v/>
      </c>
      <c r="D302" s="63"/>
      <c r="E302" s="136"/>
      <c r="F302" s="136"/>
      <c r="G302" s="138"/>
      <c r="H302" s="138"/>
      <c r="I302" s="138"/>
      <c r="J302" s="138"/>
      <c r="K302" s="138"/>
      <c r="L302" s="138"/>
      <c r="M302" s="140"/>
      <c r="N302" s="141"/>
      <c r="O302" s="136"/>
      <c r="P302" s="161"/>
    </row>
    <row r="303" spans="3:16">
      <c r="C303" s="232" t="str">
        <f t="shared" si="11"/>
        <v/>
      </c>
      <c r="D303" s="63"/>
      <c r="E303" s="136"/>
      <c r="F303" s="136"/>
      <c r="G303" s="138"/>
      <c r="H303" s="138"/>
      <c r="I303" s="138"/>
      <c r="J303" s="138"/>
      <c r="K303" s="138"/>
      <c r="L303" s="138"/>
      <c r="M303" s="140"/>
      <c r="N303" s="141"/>
      <c r="O303" s="136"/>
      <c r="P303" s="161"/>
    </row>
    <row r="304" spans="3:16">
      <c r="C304" s="232" t="str">
        <f t="shared" si="11"/>
        <v/>
      </c>
      <c r="D304" s="63"/>
      <c r="E304" s="136"/>
      <c r="F304" s="136"/>
      <c r="G304" s="138"/>
      <c r="H304" s="138"/>
      <c r="I304" s="138"/>
      <c r="J304" s="138"/>
      <c r="K304" s="138"/>
      <c r="L304" s="138"/>
      <c r="M304" s="140"/>
      <c r="N304" s="141"/>
      <c r="O304" s="136"/>
      <c r="P304" s="161"/>
    </row>
    <row r="305" spans="1:16">
      <c r="C305" s="232" t="str">
        <f t="shared" si="11"/>
        <v/>
      </c>
      <c r="D305" s="63"/>
      <c r="E305" s="136"/>
      <c r="F305" s="136"/>
      <c r="G305" s="138"/>
      <c r="H305" s="138"/>
      <c r="I305" s="138"/>
      <c r="J305" s="138"/>
      <c r="K305" s="138"/>
      <c r="L305" s="138"/>
      <c r="M305" s="140"/>
      <c r="N305" s="141"/>
      <c r="O305" s="136"/>
      <c r="P305" s="161"/>
    </row>
    <row r="306" spans="1:16">
      <c r="A306" s="10"/>
      <c r="B306" s="10"/>
      <c r="C306" s="232" t="str">
        <f t="shared" si="11"/>
        <v/>
      </c>
      <c r="D306" s="63"/>
      <c r="E306" s="136"/>
      <c r="F306" s="136"/>
      <c r="G306" s="138"/>
      <c r="H306" s="138"/>
      <c r="I306" s="139"/>
      <c r="J306" s="139"/>
      <c r="K306" s="139"/>
      <c r="L306" s="139"/>
      <c r="M306" s="140"/>
      <c r="N306" s="141"/>
      <c r="O306" s="136"/>
      <c r="P306" s="161"/>
    </row>
    <row r="307" spans="1:16">
      <c r="A307" s="10"/>
      <c r="B307" s="10"/>
      <c r="C307" s="232" t="str">
        <f t="shared" si="11"/>
        <v/>
      </c>
      <c r="D307" s="63"/>
      <c r="E307" s="136"/>
      <c r="F307" s="136"/>
      <c r="G307" s="138"/>
      <c r="H307" s="138"/>
      <c r="I307" s="139"/>
      <c r="J307" s="139"/>
      <c r="K307" s="139"/>
      <c r="L307" s="139"/>
      <c r="M307" s="140"/>
      <c r="N307" s="141"/>
      <c r="O307" s="136"/>
      <c r="P307" s="161"/>
    </row>
    <row r="308" spans="1:16">
      <c r="A308" s="10"/>
      <c r="B308" s="10"/>
      <c r="C308" s="232" t="str">
        <f t="shared" si="11"/>
        <v/>
      </c>
      <c r="D308" s="63"/>
      <c r="E308" s="136"/>
      <c r="F308" s="136"/>
      <c r="G308" s="138"/>
      <c r="H308" s="138"/>
      <c r="I308" s="139"/>
      <c r="J308" s="139"/>
      <c r="K308" s="139"/>
      <c r="L308" s="139"/>
      <c r="M308" s="140"/>
      <c r="N308" s="141"/>
      <c r="O308" s="136"/>
      <c r="P308" s="161"/>
    </row>
    <row r="309" spans="1:16">
      <c r="A309" s="10"/>
      <c r="B309" s="10"/>
      <c r="C309" s="232" t="str">
        <f t="shared" si="11"/>
        <v/>
      </c>
      <c r="D309" s="63"/>
      <c r="E309" s="136"/>
      <c r="F309" s="136"/>
      <c r="G309" s="138"/>
      <c r="H309" s="138"/>
      <c r="I309" s="139"/>
      <c r="J309" s="139"/>
      <c r="K309" s="139"/>
      <c r="L309" s="139"/>
      <c r="M309" s="140"/>
      <c r="N309" s="141"/>
      <c r="O309" s="136"/>
      <c r="P309" s="161"/>
    </row>
    <row r="310" spans="1:16">
      <c r="A310" s="10"/>
      <c r="B310" s="10"/>
      <c r="C310" s="232" t="str">
        <f t="shared" si="11"/>
        <v/>
      </c>
      <c r="D310" s="63"/>
      <c r="E310" s="136"/>
      <c r="F310" s="136"/>
      <c r="G310" s="138"/>
      <c r="H310" s="138"/>
      <c r="I310" s="139"/>
      <c r="J310" s="139"/>
      <c r="K310" s="139"/>
      <c r="L310" s="139"/>
      <c r="M310" s="140"/>
      <c r="N310" s="141"/>
      <c r="O310" s="136"/>
      <c r="P310" s="161"/>
    </row>
    <row r="311" spans="1:16">
      <c r="A311" s="10"/>
      <c r="B311" s="10"/>
      <c r="C311" s="232" t="str">
        <f t="shared" ref="C311:C374" si="12">E311&amp;F311&amp;G311&amp;H311</f>
        <v/>
      </c>
      <c r="D311" s="63"/>
      <c r="E311" s="136"/>
      <c r="F311" s="136"/>
      <c r="G311" s="138"/>
      <c r="H311" s="138"/>
      <c r="I311" s="139"/>
      <c r="J311" s="139"/>
      <c r="K311" s="139"/>
      <c r="L311" s="139"/>
      <c r="M311" s="140"/>
      <c r="N311" s="141"/>
      <c r="O311" s="136"/>
      <c r="P311" s="161"/>
    </row>
    <row r="312" spans="1:16">
      <c r="A312" s="10"/>
      <c r="B312" s="10"/>
      <c r="C312" s="232" t="str">
        <f t="shared" si="12"/>
        <v/>
      </c>
      <c r="D312" s="63"/>
      <c r="E312" s="136"/>
      <c r="F312" s="136"/>
      <c r="G312" s="138"/>
      <c r="H312" s="138"/>
      <c r="I312" s="139"/>
      <c r="J312" s="139"/>
      <c r="K312" s="139"/>
      <c r="L312" s="139"/>
      <c r="M312" s="140"/>
      <c r="N312" s="141"/>
      <c r="O312" s="136"/>
      <c r="P312" s="161"/>
    </row>
    <row r="313" spans="1:16">
      <c r="C313" s="232" t="str">
        <f t="shared" si="12"/>
        <v/>
      </c>
      <c r="D313" s="63"/>
      <c r="E313" s="136"/>
      <c r="F313" s="136"/>
      <c r="G313" s="142"/>
      <c r="H313" s="142"/>
      <c r="I313" s="142"/>
      <c r="J313" s="142"/>
      <c r="K313" s="142"/>
      <c r="L313" s="142"/>
      <c r="M313" s="143"/>
      <c r="N313" s="144"/>
      <c r="O313" s="144"/>
      <c r="P313" s="161"/>
    </row>
    <row r="314" spans="1:16">
      <c r="C314" s="232" t="str">
        <f t="shared" si="12"/>
        <v/>
      </c>
      <c r="D314" s="63"/>
      <c r="E314" s="136"/>
      <c r="F314" s="136"/>
      <c r="G314" s="142"/>
      <c r="H314" s="142"/>
      <c r="I314" s="142"/>
      <c r="J314" s="142"/>
      <c r="K314" s="142"/>
      <c r="L314" s="142"/>
      <c r="M314" s="143"/>
      <c r="N314" s="144"/>
      <c r="O314" s="144"/>
      <c r="P314" s="161"/>
    </row>
    <row r="315" spans="1:16">
      <c r="C315" s="232" t="str">
        <f t="shared" si="12"/>
        <v/>
      </c>
      <c r="D315" s="63"/>
      <c r="E315" s="136"/>
      <c r="F315" s="136"/>
      <c r="G315" s="142"/>
      <c r="H315" s="142"/>
      <c r="I315" s="142"/>
      <c r="J315" s="142"/>
      <c r="K315" s="142"/>
      <c r="L315" s="142"/>
      <c r="M315" s="143"/>
      <c r="N315" s="144"/>
      <c r="O315" s="144"/>
      <c r="P315" s="161"/>
    </row>
    <row r="316" spans="1:16">
      <c r="C316" s="232" t="str">
        <f t="shared" si="12"/>
        <v/>
      </c>
      <c r="D316" s="63"/>
      <c r="E316" s="136"/>
      <c r="F316" s="136"/>
      <c r="G316" s="142"/>
      <c r="H316" s="142"/>
      <c r="I316" s="142"/>
      <c r="J316" s="142"/>
      <c r="K316" s="142"/>
      <c r="L316" s="142"/>
      <c r="M316" s="143"/>
      <c r="N316" s="144"/>
      <c r="O316" s="144"/>
      <c r="P316" s="161"/>
    </row>
    <row r="317" spans="1:16">
      <c r="C317" s="232" t="str">
        <f t="shared" si="12"/>
        <v/>
      </c>
      <c r="D317" s="63"/>
      <c r="E317" s="136"/>
      <c r="F317" s="136"/>
      <c r="G317" s="142"/>
      <c r="H317" s="142"/>
      <c r="I317" s="142"/>
      <c r="J317" s="142"/>
      <c r="K317" s="142"/>
      <c r="L317" s="142"/>
      <c r="M317" s="143"/>
      <c r="N317" s="144"/>
      <c r="O317" s="144"/>
      <c r="P317" s="161"/>
    </row>
    <row r="318" spans="1:16">
      <c r="C318" s="232" t="str">
        <f t="shared" si="12"/>
        <v/>
      </c>
      <c r="D318" s="63"/>
      <c r="E318" s="136"/>
      <c r="F318" s="136"/>
      <c r="G318" s="142"/>
      <c r="H318" s="142"/>
      <c r="I318" s="142"/>
      <c r="J318" s="142"/>
      <c r="K318" s="142"/>
      <c r="L318" s="142"/>
      <c r="M318" s="143"/>
      <c r="N318" s="144"/>
      <c r="O318" s="144"/>
      <c r="P318" s="161"/>
    </row>
    <row r="319" spans="1:16">
      <c r="C319" s="232" t="str">
        <f t="shared" si="12"/>
        <v/>
      </c>
      <c r="D319" s="63"/>
      <c r="E319" s="136"/>
      <c r="F319" s="136"/>
      <c r="G319" s="138"/>
      <c r="H319" s="138"/>
      <c r="I319" s="139"/>
      <c r="J319" s="138"/>
      <c r="K319" s="138"/>
      <c r="L319" s="138"/>
      <c r="M319" s="140"/>
      <c r="N319" s="136"/>
      <c r="O319" s="136"/>
      <c r="P319" s="161"/>
    </row>
    <row r="320" spans="1:16">
      <c r="C320" s="232" t="str">
        <f t="shared" si="12"/>
        <v/>
      </c>
      <c r="D320" s="63"/>
      <c r="E320" s="136"/>
      <c r="F320" s="136"/>
      <c r="G320" s="138"/>
      <c r="H320" s="138"/>
      <c r="I320" s="139"/>
      <c r="J320" s="138"/>
      <c r="K320" s="138"/>
      <c r="L320" s="138"/>
      <c r="M320" s="140"/>
      <c r="N320" s="136"/>
      <c r="O320" s="136"/>
      <c r="P320" s="161"/>
    </row>
    <row r="321" spans="3:16">
      <c r="C321" s="232" t="str">
        <f t="shared" si="12"/>
        <v/>
      </c>
      <c r="D321" s="63"/>
      <c r="E321" s="136"/>
      <c r="F321" s="136"/>
      <c r="G321" s="138"/>
      <c r="H321" s="138"/>
      <c r="I321" s="139"/>
      <c r="J321" s="138"/>
      <c r="K321" s="138"/>
      <c r="L321" s="138"/>
      <c r="M321" s="140"/>
      <c r="N321" s="136"/>
      <c r="O321" s="136"/>
      <c r="P321" s="161"/>
    </row>
    <row r="322" spans="3:16">
      <c r="C322" s="232" t="str">
        <f t="shared" si="12"/>
        <v/>
      </c>
      <c r="D322" s="63"/>
      <c r="E322" s="136"/>
      <c r="F322" s="136"/>
      <c r="G322" s="138"/>
      <c r="H322" s="138"/>
      <c r="I322" s="139"/>
      <c r="J322" s="138"/>
      <c r="K322" s="138"/>
      <c r="L322" s="138"/>
      <c r="M322" s="140"/>
      <c r="N322" s="136"/>
      <c r="O322" s="136"/>
      <c r="P322" s="161"/>
    </row>
    <row r="323" spans="3:16">
      <c r="C323" s="232" t="str">
        <f t="shared" si="12"/>
        <v/>
      </c>
      <c r="D323" s="63"/>
      <c r="E323" s="136"/>
      <c r="F323" s="136"/>
      <c r="G323" s="138"/>
      <c r="H323" s="138"/>
      <c r="I323" s="139"/>
      <c r="J323" s="138"/>
      <c r="K323" s="138"/>
      <c r="L323" s="138"/>
      <c r="M323" s="140"/>
      <c r="N323" s="136"/>
      <c r="O323" s="136"/>
      <c r="P323" s="161"/>
    </row>
    <row r="324" spans="3:16">
      <c r="C324" s="232" t="str">
        <f t="shared" si="12"/>
        <v/>
      </c>
      <c r="D324" s="63"/>
      <c r="E324" s="136"/>
      <c r="F324" s="136"/>
      <c r="G324" s="138"/>
      <c r="H324" s="138"/>
      <c r="I324" s="139"/>
      <c r="J324" s="138"/>
      <c r="K324" s="138"/>
      <c r="L324" s="138"/>
      <c r="M324" s="140"/>
      <c r="N324" s="136"/>
      <c r="O324" s="136"/>
      <c r="P324" s="161"/>
    </row>
    <row r="325" spans="3:16">
      <c r="C325" s="232" t="str">
        <f t="shared" si="12"/>
        <v/>
      </c>
      <c r="D325" s="63"/>
      <c r="E325" s="136"/>
      <c r="F325" s="136"/>
      <c r="G325" s="138"/>
      <c r="H325" s="138"/>
      <c r="I325" s="139"/>
      <c r="J325" s="138"/>
      <c r="K325" s="138"/>
      <c r="L325" s="138"/>
      <c r="M325" s="140"/>
      <c r="N325" s="136"/>
      <c r="O325" s="136"/>
      <c r="P325" s="161"/>
    </row>
    <row r="326" spans="3:16">
      <c r="C326" s="232" t="str">
        <f t="shared" si="12"/>
        <v/>
      </c>
      <c r="D326" s="63"/>
      <c r="E326" s="136"/>
      <c r="F326" s="136"/>
      <c r="G326" s="138"/>
      <c r="H326" s="138"/>
      <c r="I326" s="139"/>
      <c r="J326" s="138"/>
      <c r="K326" s="138"/>
      <c r="L326" s="138"/>
      <c r="M326" s="140"/>
      <c r="N326" s="136"/>
      <c r="O326" s="136"/>
      <c r="P326" s="161"/>
    </row>
    <row r="327" spans="3:16">
      <c r="C327" s="232" t="str">
        <f t="shared" si="12"/>
        <v/>
      </c>
      <c r="D327" s="63"/>
      <c r="E327" s="136"/>
      <c r="F327" s="136"/>
      <c r="G327" s="138"/>
      <c r="H327" s="138"/>
      <c r="I327" s="139"/>
      <c r="J327" s="138"/>
      <c r="K327" s="138"/>
      <c r="L327" s="138"/>
      <c r="M327" s="140"/>
      <c r="N327" s="136"/>
      <c r="O327" s="136"/>
      <c r="P327" s="161"/>
    </row>
    <row r="328" spans="3:16">
      <c r="C328" s="232" t="str">
        <f t="shared" si="12"/>
        <v/>
      </c>
      <c r="D328" s="63"/>
      <c r="E328" s="136"/>
      <c r="F328" s="136"/>
      <c r="G328" s="138"/>
      <c r="H328" s="138"/>
      <c r="I328" s="139"/>
      <c r="J328" s="138"/>
      <c r="K328" s="138"/>
      <c r="L328" s="138"/>
      <c r="M328" s="140"/>
      <c r="N328" s="136"/>
      <c r="O328" s="136"/>
      <c r="P328" s="161"/>
    </row>
    <row r="329" spans="3:16">
      <c r="C329" s="232" t="str">
        <f t="shared" si="12"/>
        <v/>
      </c>
      <c r="D329" s="63"/>
      <c r="E329" s="136"/>
      <c r="F329" s="136"/>
      <c r="G329" s="138"/>
      <c r="H329" s="138"/>
      <c r="I329" s="139"/>
      <c r="J329" s="138"/>
      <c r="K329" s="138"/>
      <c r="L329" s="138"/>
      <c r="M329" s="140"/>
      <c r="N329" s="136"/>
      <c r="O329" s="136"/>
      <c r="P329" s="161"/>
    </row>
    <row r="330" spans="3:16">
      <c r="C330" s="232" t="str">
        <f t="shared" si="12"/>
        <v/>
      </c>
      <c r="D330" s="63"/>
      <c r="E330" s="136"/>
      <c r="F330" s="136"/>
      <c r="G330" s="138"/>
      <c r="H330" s="138"/>
      <c r="I330" s="139"/>
      <c r="J330" s="138"/>
      <c r="K330" s="138"/>
      <c r="L330" s="138"/>
      <c r="M330" s="140"/>
      <c r="N330" s="136"/>
      <c r="O330" s="136"/>
      <c r="P330" s="161"/>
    </row>
    <row r="331" spans="3:16">
      <c r="C331" s="232" t="str">
        <f t="shared" si="12"/>
        <v/>
      </c>
      <c r="D331" s="63"/>
      <c r="E331" s="136"/>
      <c r="F331" s="136"/>
      <c r="G331" s="138"/>
      <c r="H331" s="138"/>
      <c r="I331" s="139"/>
      <c r="J331" s="138"/>
      <c r="K331" s="138"/>
      <c r="L331" s="138"/>
      <c r="M331" s="140"/>
      <c r="N331" s="136"/>
      <c r="O331" s="136"/>
      <c r="P331" s="161"/>
    </row>
    <row r="332" spans="3:16">
      <c r="C332" s="232" t="str">
        <f t="shared" si="12"/>
        <v/>
      </c>
      <c r="D332" s="63"/>
      <c r="E332" s="136"/>
      <c r="F332" s="136"/>
      <c r="G332" s="138"/>
      <c r="H332" s="138"/>
      <c r="I332" s="139"/>
      <c r="J332" s="138"/>
      <c r="K332" s="138"/>
      <c r="L332" s="138"/>
      <c r="M332" s="140"/>
      <c r="N332" s="136"/>
      <c r="O332" s="136"/>
      <c r="P332" s="161"/>
    </row>
    <row r="333" spans="3:16">
      <c r="C333" s="232" t="str">
        <f t="shared" si="12"/>
        <v/>
      </c>
      <c r="D333" s="63"/>
      <c r="E333" s="136"/>
      <c r="F333" s="136"/>
      <c r="G333" s="138"/>
      <c r="H333" s="138"/>
      <c r="I333" s="139"/>
      <c r="J333" s="138"/>
      <c r="K333" s="138"/>
      <c r="L333" s="138"/>
      <c r="M333" s="140"/>
      <c r="N333" s="136"/>
      <c r="O333" s="136"/>
      <c r="P333" s="161"/>
    </row>
    <row r="334" spans="3:16">
      <c r="C334" s="232" t="str">
        <f t="shared" si="12"/>
        <v/>
      </c>
      <c r="D334" s="63"/>
      <c r="E334" s="136"/>
      <c r="F334" s="136"/>
      <c r="G334" s="138"/>
      <c r="H334" s="138"/>
      <c r="I334" s="139"/>
      <c r="J334" s="138"/>
      <c r="K334" s="138"/>
      <c r="L334" s="138"/>
      <c r="M334" s="140"/>
      <c r="N334" s="136"/>
      <c r="O334" s="136"/>
      <c r="P334" s="161"/>
    </row>
    <row r="335" spans="3:16">
      <c r="C335" s="232" t="str">
        <f t="shared" si="12"/>
        <v/>
      </c>
      <c r="D335" s="63"/>
      <c r="E335" s="136"/>
      <c r="F335" s="136"/>
      <c r="G335" s="138"/>
      <c r="H335" s="138"/>
      <c r="I335" s="139"/>
      <c r="J335" s="138"/>
      <c r="K335" s="138"/>
      <c r="L335" s="138"/>
      <c r="M335" s="140"/>
      <c r="N335" s="136"/>
      <c r="O335" s="136"/>
      <c r="P335" s="161"/>
    </row>
    <row r="336" spans="3:16">
      <c r="C336" s="232" t="str">
        <f t="shared" si="12"/>
        <v/>
      </c>
      <c r="D336" s="63"/>
      <c r="E336" s="136"/>
      <c r="F336" s="136"/>
      <c r="G336" s="138"/>
      <c r="H336" s="138"/>
      <c r="I336" s="139"/>
      <c r="J336" s="138"/>
      <c r="K336" s="138"/>
      <c r="L336" s="138"/>
      <c r="M336" s="140"/>
      <c r="N336" s="136"/>
      <c r="O336" s="136"/>
      <c r="P336" s="161"/>
    </row>
    <row r="337" spans="3:16">
      <c r="C337" s="232" t="str">
        <f t="shared" si="12"/>
        <v/>
      </c>
      <c r="D337" s="63"/>
      <c r="E337" s="136"/>
      <c r="F337" s="136"/>
      <c r="G337" s="138"/>
      <c r="H337" s="138"/>
      <c r="I337" s="139"/>
      <c r="J337" s="138"/>
      <c r="K337" s="138"/>
      <c r="L337" s="138"/>
      <c r="M337" s="140"/>
      <c r="N337" s="136"/>
      <c r="O337" s="136"/>
      <c r="P337" s="161"/>
    </row>
    <row r="338" spans="3:16">
      <c r="C338" s="232" t="str">
        <f t="shared" si="12"/>
        <v/>
      </c>
      <c r="D338" s="63"/>
      <c r="E338" s="136"/>
      <c r="F338" s="136"/>
      <c r="G338" s="138"/>
      <c r="H338" s="138"/>
      <c r="I338" s="139"/>
      <c r="J338" s="138"/>
      <c r="K338" s="138"/>
      <c r="L338" s="138"/>
      <c r="M338" s="140"/>
      <c r="N338" s="136"/>
      <c r="O338" s="136"/>
      <c r="P338" s="161"/>
    </row>
    <row r="339" spans="3:16">
      <c r="C339" s="232" t="str">
        <f t="shared" si="12"/>
        <v/>
      </c>
      <c r="D339" s="63"/>
      <c r="E339" s="136"/>
      <c r="F339" s="136"/>
      <c r="G339" s="138"/>
      <c r="H339" s="138"/>
      <c r="I339" s="139"/>
      <c r="J339" s="138"/>
      <c r="K339" s="138"/>
      <c r="L339" s="138"/>
      <c r="M339" s="140"/>
      <c r="N339" s="136"/>
      <c r="O339" s="136"/>
      <c r="P339" s="161"/>
    </row>
    <row r="340" spans="3:16">
      <c r="C340" s="232" t="str">
        <f t="shared" si="12"/>
        <v/>
      </c>
      <c r="D340" s="63"/>
      <c r="E340" s="136"/>
      <c r="F340" s="136"/>
      <c r="G340" s="138"/>
      <c r="H340" s="138"/>
      <c r="I340" s="139"/>
      <c r="J340" s="138"/>
      <c r="K340" s="138"/>
      <c r="L340" s="138"/>
      <c r="M340" s="140"/>
      <c r="N340" s="136"/>
      <c r="O340" s="136"/>
      <c r="P340" s="161"/>
    </row>
    <row r="341" spans="3:16">
      <c r="C341" s="232" t="str">
        <f t="shared" si="12"/>
        <v/>
      </c>
      <c r="D341" s="63"/>
      <c r="E341" s="136"/>
      <c r="F341" s="136"/>
      <c r="G341" s="138"/>
      <c r="H341" s="138"/>
      <c r="I341" s="139"/>
      <c r="J341" s="138"/>
      <c r="K341" s="138"/>
      <c r="L341" s="138"/>
      <c r="M341" s="140"/>
      <c r="N341" s="136"/>
      <c r="O341" s="136"/>
      <c r="P341" s="161"/>
    </row>
    <row r="342" spans="3:16">
      <c r="C342" s="232" t="str">
        <f t="shared" si="12"/>
        <v/>
      </c>
      <c r="D342" s="63"/>
      <c r="E342" s="136"/>
      <c r="F342" s="136"/>
      <c r="G342" s="138"/>
      <c r="H342" s="138"/>
      <c r="I342" s="139"/>
      <c r="J342" s="138"/>
      <c r="K342" s="138"/>
      <c r="L342" s="138"/>
      <c r="M342" s="140"/>
      <c r="N342" s="136"/>
      <c r="O342" s="136"/>
      <c r="P342" s="161"/>
    </row>
    <row r="343" spans="3:16">
      <c r="C343" s="232" t="str">
        <f t="shared" si="12"/>
        <v/>
      </c>
      <c r="D343" s="63"/>
      <c r="E343" s="136"/>
      <c r="F343" s="136"/>
      <c r="G343" s="138"/>
      <c r="H343" s="138"/>
      <c r="I343" s="139"/>
      <c r="J343" s="138"/>
      <c r="K343" s="138"/>
      <c r="L343" s="138"/>
      <c r="M343" s="140"/>
      <c r="N343" s="136"/>
      <c r="O343" s="136"/>
      <c r="P343" s="161"/>
    </row>
    <row r="344" spans="3:16">
      <c r="C344" s="232" t="str">
        <f t="shared" si="12"/>
        <v/>
      </c>
      <c r="D344" s="63"/>
      <c r="E344" s="136"/>
      <c r="F344" s="136"/>
      <c r="G344" s="138"/>
      <c r="H344" s="138"/>
      <c r="I344" s="139"/>
      <c r="J344" s="138"/>
      <c r="K344" s="138"/>
      <c r="L344" s="138"/>
      <c r="M344" s="140"/>
      <c r="N344" s="136"/>
      <c r="O344" s="136"/>
      <c r="P344" s="161"/>
    </row>
    <row r="345" spans="3:16">
      <c r="C345" s="232" t="str">
        <f t="shared" si="12"/>
        <v/>
      </c>
      <c r="D345" s="63"/>
      <c r="E345" s="136"/>
      <c r="F345" s="136"/>
      <c r="G345" s="138"/>
      <c r="H345" s="138"/>
      <c r="I345" s="139"/>
      <c r="J345" s="138"/>
      <c r="K345" s="138"/>
      <c r="L345" s="138"/>
      <c r="M345" s="140"/>
      <c r="N345" s="136"/>
      <c r="O345" s="136"/>
      <c r="P345" s="161"/>
    </row>
    <row r="346" spans="3:16">
      <c r="C346" s="232" t="str">
        <f t="shared" si="12"/>
        <v/>
      </c>
      <c r="D346" s="63"/>
      <c r="E346" s="136"/>
      <c r="F346" s="136"/>
      <c r="G346" s="138"/>
      <c r="H346" s="138"/>
      <c r="I346" s="139"/>
      <c r="J346" s="138"/>
      <c r="K346" s="138"/>
      <c r="L346" s="138"/>
      <c r="M346" s="140"/>
      <c r="N346" s="136"/>
      <c r="O346" s="136"/>
      <c r="P346" s="161"/>
    </row>
    <row r="347" spans="3:16">
      <c r="C347" s="232" t="str">
        <f t="shared" si="12"/>
        <v/>
      </c>
      <c r="D347" s="63"/>
      <c r="E347" s="136"/>
      <c r="F347" s="136"/>
      <c r="G347" s="138"/>
      <c r="H347" s="138"/>
      <c r="I347" s="139"/>
      <c r="J347" s="138"/>
      <c r="K347" s="138"/>
      <c r="L347" s="138"/>
      <c r="M347" s="140"/>
      <c r="N347" s="136"/>
      <c r="O347" s="136"/>
      <c r="P347" s="161"/>
    </row>
    <row r="348" spans="3:16">
      <c r="C348" s="232" t="str">
        <f t="shared" si="12"/>
        <v/>
      </c>
      <c r="D348" s="63"/>
      <c r="E348" s="136"/>
      <c r="F348" s="136"/>
      <c r="G348" s="138"/>
      <c r="H348" s="138"/>
      <c r="I348" s="139"/>
      <c r="J348" s="138"/>
      <c r="K348" s="138"/>
      <c r="L348" s="138"/>
      <c r="M348" s="140"/>
      <c r="N348" s="136"/>
      <c r="O348" s="136"/>
      <c r="P348" s="161"/>
    </row>
    <row r="349" spans="3:16">
      <c r="C349" s="232" t="str">
        <f t="shared" si="12"/>
        <v/>
      </c>
      <c r="D349" s="63"/>
      <c r="E349" s="136"/>
      <c r="F349" s="136"/>
      <c r="G349" s="138"/>
      <c r="H349" s="138"/>
      <c r="I349" s="139"/>
      <c r="J349" s="138"/>
      <c r="K349" s="138"/>
      <c r="L349" s="138"/>
      <c r="M349" s="140"/>
      <c r="N349" s="136"/>
      <c r="O349" s="136"/>
      <c r="P349" s="161"/>
    </row>
    <row r="350" spans="3:16">
      <c r="C350" s="232" t="str">
        <f t="shared" si="12"/>
        <v/>
      </c>
      <c r="D350" s="63"/>
      <c r="E350" s="136"/>
      <c r="F350" s="136"/>
      <c r="G350" s="138"/>
      <c r="H350" s="138"/>
      <c r="I350" s="139"/>
      <c r="J350" s="138"/>
      <c r="K350" s="138"/>
      <c r="L350" s="138"/>
      <c r="M350" s="140"/>
      <c r="N350" s="136"/>
      <c r="O350" s="136"/>
      <c r="P350" s="161"/>
    </row>
    <row r="351" spans="3:16">
      <c r="C351" s="232" t="str">
        <f t="shared" si="12"/>
        <v/>
      </c>
      <c r="D351" s="63"/>
      <c r="E351" s="136"/>
      <c r="F351" s="136"/>
      <c r="G351" s="138"/>
      <c r="H351" s="138"/>
      <c r="I351" s="139"/>
      <c r="J351" s="138"/>
      <c r="K351" s="138"/>
      <c r="L351" s="138"/>
      <c r="M351" s="140"/>
      <c r="N351" s="136"/>
      <c r="O351" s="136"/>
      <c r="P351" s="161"/>
    </row>
    <row r="352" spans="3:16">
      <c r="C352" s="232" t="str">
        <f t="shared" si="12"/>
        <v/>
      </c>
      <c r="D352" s="63"/>
      <c r="E352" s="136"/>
      <c r="F352" s="136"/>
      <c r="G352" s="138"/>
      <c r="H352" s="138"/>
      <c r="I352" s="139"/>
      <c r="J352" s="138"/>
      <c r="K352" s="138"/>
      <c r="L352" s="138"/>
      <c r="M352" s="140"/>
      <c r="N352" s="136"/>
      <c r="O352" s="136"/>
      <c r="P352" s="161"/>
    </row>
    <row r="353" spans="3:16">
      <c r="C353" s="232" t="str">
        <f t="shared" si="12"/>
        <v/>
      </c>
      <c r="D353" s="63"/>
      <c r="E353" s="136"/>
      <c r="F353" s="136"/>
      <c r="G353" s="138"/>
      <c r="H353" s="138"/>
      <c r="I353" s="139"/>
      <c r="J353" s="138"/>
      <c r="K353" s="138"/>
      <c r="L353" s="138"/>
      <c r="M353" s="140"/>
      <c r="N353" s="136"/>
      <c r="O353" s="136"/>
      <c r="P353" s="161"/>
    </row>
    <row r="354" spans="3:16">
      <c r="C354" s="232" t="str">
        <f t="shared" si="12"/>
        <v/>
      </c>
      <c r="D354" s="63"/>
      <c r="E354" s="136"/>
      <c r="F354" s="136"/>
      <c r="G354" s="138"/>
      <c r="H354" s="138"/>
      <c r="I354" s="139"/>
      <c r="J354" s="138"/>
      <c r="K354" s="138"/>
      <c r="L354" s="138"/>
      <c r="M354" s="140"/>
      <c r="N354" s="136"/>
      <c r="O354" s="136"/>
      <c r="P354" s="161"/>
    </row>
    <row r="355" spans="3:16">
      <c r="C355" s="232" t="str">
        <f t="shared" si="12"/>
        <v/>
      </c>
      <c r="D355" s="63"/>
      <c r="E355" s="136"/>
      <c r="F355" s="136"/>
      <c r="G355" s="138"/>
      <c r="H355" s="138"/>
      <c r="I355" s="139"/>
      <c r="J355" s="138"/>
      <c r="K355" s="138"/>
      <c r="L355" s="138"/>
      <c r="M355" s="140"/>
      <c r="N355" s="136"/>
      <c r="O355" s="136"/>
      <c r="P355" s="161"/>
    </row>
    <row r="356" spans="3:16">
      <c r="C356" s="232" t="str">
        <f t="shared" si="12"/>
        <v/>
      </c>
      <c r="D356" s="63"/>
      <c r="E356" s="136"/>
      <c r="F356" s="136"/>
      <c r="G356" s="138"/>
      <c r="H356" s="138"/>
      <c r="I356" s="139"/>
      <c r="J356" s="138"/>
      <c r="K356" s="138"/>
      <c r="L356" s="138"/>
      <c r="M356" s="140"/>
      <c r="N356" s="136"/>
      <c r="O356" s="136"/>
      <c r="P356" s="161"/>
    </row>
    <row r="357" spans="3:16">
      <c r="C357" s="232" t="str">
        <f t="shared" si="12"/>
        <v/>
      </c>
      <c r="D357" s="63"/>
      <c r="E357" s="136"/>
      <c r="F357" s="136"/>
      <c r="G357" s="138"/>
      <c r="H357" s="138"/>
      <c r="I357" s="139"/>
      <c r="J357" s="138"/>
      <c r="K357" s="138"/>
      <c r="L357" s="138"/>
      <c r="M357" s="140"/>
      <c r="N357" s="136"/>
      <c r="O357" s="136"/>
      <c r="P357" s="161"/>
    </row>
    <row r="358" spans="3:16">
      <c r="C358" s="232" t="str">
        <f t="shared" si="12"/>
        <v/>
      </c>
      <c r="D358" s="63"/>
      <c r="E358" s="136"/>
      <c r="F358" s="136"/>
      <c r="G358" s="138"/>
      <c r="H358" s="138"/>
      <c r="I358" s="139"/>
      <c r="J358" s="138"/>
      <c r="K358" s="138"/>
      <c r="L358" s="138"/>
      <c r="M358" s="140"/>
      <c r="N358" s="136"/>
      <c r="O358" s="136"/>
      <c r="P358" s="161"/>
    </row>
    <row r="359" spans="3:16">
      <c r="C359" s="232" t="str">
        <f t="shared" si="12"/>
        <v/>
      </c>
      <c r="D359" s="63"/>
      <c r="E359" s="136"/>
      <c r="F359" s="136"/>
      <c r="G359" s="138"/>
      <c r="H359" s="138"/>
      <c r="I359" s="139"/>
      <c r="J359" s="138"/>
      <c r="K359" s="138"/>
      <c r="L359" s="138"/>
      <c r="M359" s="140"/>
      <c r="N359" s="136"/>
      <c r="O359" s="136"/>
      <c r="P359" s="161"/>
    </row>
    <row r="360" spans="3:16">
      <c r="C360" s="232" t="str">
        <f t="shared" si="12"/>
        <v/>
      </c>
      <c r="D360" s="63"/>
      <c r="E360" s="136"/>
      <c r="F360" s="136"/>
      <c r="G360" s="138"/>
      <c r="H360" s="138"/>
      <c r="I360" s="139"/>
      <c r="J360" s="138"/>
      <c r="K360" s="138"/>
      <c r="L360" s="138"/>
      <c r="M360" s="140"/>
      <c r="N360" s="136"/>
      <c r="O360" s="136"/>
      <c r="P360" s="161"/>
    </row>
    <row r="361" spans="3:16">
      <c r="C361" s="232" t="str">
        <f t="shared" si="12"/>
        <v/>
      </c>
      <c r="D361" s="63"/>
      <c r="E361" s="136"/>
      <c r="F361" s="136"/>
      <c r="G361" s="138"/>
      <c r="H361" s="138"/>
      <c r="I361" s="139"/>
      <c r="J361" s="138"/>
      <c r="K361" s="138"/>
      <c r="L361" s="138"/>
      <c r="M361" s="140"/>
      <c r="N361" s="136"/>
      <c r="O361" s="136"/>
      <c r="P361" s="161"/>
    </row>
    <row r="362" spans="3:16">
      <c r="C362" s="232" t="str">
        <f t="shared" si="12"/>
        <v/>
      </c>
      <c r="D362" s="63"/>
      <c r="E362" s="136"/>
      <c r="F362" s="136"/>
      <c r="G362" s="138"/>
      <c r="H362" s="138"/>
      <c r="I362" s="139"/>
      <c r="J362" s="138"/>
      <c r="K362" s="138"/>
      <c r="L362" s="138"/>
      <c r="M362" s="140"/>
      <c r="N362" s="136"/>
      <c r="O362" s="136"/>
      <c r="P362" s="161"/>
    </row>
    <row r="363" spans="3:16">
      <c r="C363" s="232" t="str">
        <f t="shared" si="12"/>
        <v/>
      </c>
      <c r="D363" s="63"/>
      <c r="E363" s="136"/>
      <c r="F363" s="136"/>
      <c r="G363" s="138"/>
      <c r="H363" s="138"/>
      <c r="I363" s="139"/>
      <c r="J363" s="138"/>
      <c r="K363" s="138"/>
      <c r="L363" s="138"/>
      <c r="M363" s="140"/>
      <c r="N363" s="136"/>
      <c r="O363" s="136"/>
      <c r="P363" s="161"/>
    </row>
    <row r="364" spans="3:16">
      <c r="C364" s="232" t="str">
        <f t="shared" si="12"/>
        <v/>
      </c>
      <c r="D364" s="63"/>
      <c r="E364" s="136"/>
      <c r="F364" s="136"/>
      <c r="G364" s="138"/>
      <c r="H364" s="138"/>
      <c r="I364" s="139"/>
      <c r="J364" s="138"/>
      <c r="K364" s="138"/>
      <c r="L364" s="138"/>
      <c r="M364" s="140"/>
      <c r="N364" s="136"/>
      <c r="O364" s="136"/>
      <c r="P364" s="161"/>
    </row>
    <row r="365" spans="3:16">
      <c r="C365" s="232" t="str">
        <f t="shared" si="12"/>
        <v/>
      </c>
      <c r="D365" s="63"/>
      <c r="E365" s="136"/>
      <c r="F365" s="136"/>
      <c r="G365" s="138"/>
      <c r="H365" s="138"/>
      <c r="I365" s="139"/>
      <c r="J365" s="138"/>
      <c r="K365" s="138"/>
      <c r="L365" s="138"/>
      <c r="M365" s="140"/>
      <c r="N365" s="136"/>
      <c r="O365" s="136"/>
      <c r="P365" s="161"/>
    </row>
    <row r="366" spans="3:16">
      <c r="C366" s="232" t="str">
        <f t="shared" si="12"/>
        <v/>
      </c>
      <c r="D366" s="63"/>
      <c r="E366" s="136"/>
      <c r="F366" s="136"/>
      <c r="G366" s="138"/>
      <c r="H366" s="138"/>
      <c r="I366" s="139"/>
      <c r="J366" s="138"/>
      <c r="K366" s="138"/>
      <c r="L366" s="138"/>
      <c r="M366" s="140"/>
      <c r="N366" s="136"/>
      <c r="O366" s="136"/>
      <c r="P366" s="161"/>
    </row>
    <row r="367" spans="3:16">
      <c r="C367" s="232" t="str">
        <f t="shared" si="12"/>
        <v/>
      </c>
      <c r="D367" s="63"/>
      <c r="E367" s="136"/>
      <c r="F367" s="136"/>
      <c r="G367" s="138"/>
      <c r="H367" s="138"/>
      <c r="I367" s="139"/>
      <c r="J367" s="138"/>
      <c r="K367" s="138"/>
      <c r="L367" s="138"/>
      <c r="M367" s="140"/>
      <c r="N367" s="136"/>
      <c r="O367" s="136"/>
      <c r="P367" s="161"/>
    </row>
    <row r="368" spans="3:16">
      <c r="C368" s="232" t="str">
        <f t="shared" si="12"/>
        <v/>
      </c>
      <c r="D368" s="63"/>
      <c r="E368" s="136"/>
      <c r="F368" s="136"/>
      <c r="G368" s="138"/>
      <c r="H368" s="138"/>
      <c r="I368" s="139"/>
      <c r="J368" s="138"/>
      <c r="K368" s="138"/>
      <c r="L368" s="138"/>
      <c r="M368" s="140"/>
      <c r="N368" s="136"/>
      <c r="O368" s="136"/>
      <c r="P368" s="161"/>
    </row>
    <row r="369" spans="3:16">
      <c r="C369" s="232" t="str">
        <f t="shared" si="12"/>
        <v/>
      </c>
      <c r="D369" s="63"/>
      <c r="E369" s="136"/>
      <c r="F369" s="136"/>
      <c r="G369" s="138"/>
      <c r="H369" s="138"/>
      <c r="I369" s="139"/>
      <c r="J369" s="138"/>
      <c r="K369" s="138"/>
      <c r="L369" s="138"/>
      <c r="M369" s="140"/>
      <c r="N369" s="136"/>
      <c r="O369" s="136"/>
      <c r="P369" s="161"/>
    </row>
    <row r="370" spans="3:16">
      <c r="C370" s="232" t="str">
        <f t="shared" si="12"/>
        <v/>
      </c>
      <c r="D370" s="63"/>
      <c r="E370" s="136"/>
      <c r="F370" s="136"/>
      <c r="G370" s="138"/>
      <c r="H370" s="138"/>
      <c r="I370" s="139"/>
      <c r="J370" s="138"/>
      <c r="K370" s="138"/>
      <c r="L370" s="138"/>
      <c r="M370" s="140"/>
      <c r="N370" s="136"/>
      <c r="O370" s="136"/>
      <c r="P370" s="161"/>
    </row>
    <row r="371" spans="3:16">
      <c r="C371" s="232" t="str">
        <f t="shared" si="12"/>
        <v/>
      </c>
      <c r="D371" s="63"/>
      <c r="E371" s="136"/>
      <c r="F371" s="136"/>
      <c r="G371" s="138"/>
      <c r="H371" s="138"/>
      <c r="I371" s="139"/>
      <c r="J371" s="138"/>
      <c r="K371" s="138"/>
      <c r="L371" s="138"/>
      <c r="M371" s="140"/>
      <c r="N371" s="136"/>
      <c r="O371" s="136"/>
      <c r="P371" s="161"/>
    </row>
    <row r="372" spans="3:16">
      <c r="C372" s="232" t="str">
        <f t="shared" si="12"/>
        <v/>
      </c>
      <c r="D372" s="63"/>
      <c r="E372" s="136"/>
      <c r="F372" s="136"/>
      <c r="G372" s="138"/>
      <c r="H372" s="138"/>
      <c r="I372" s="139"/>
      <c r="J372" s="138"/>
      <c r="K372" s="138"/>
      <c r="L372" s="138"/>
      <c r="M372" s="140"/>
      <c r="N372" s="136"/>
      <c r="O372" s="136"/>
      <c r="P372" s="161"/>
    </row>
    <row r="373" spans="3:16">
      <c r="C373" s="232" t="str">
        <f t="shared" si="12"/>
        <v/>
      </c>
      <c r="D373" s="63"/>
      <c r="E373" s="136"/>
      <c r="F373" s="136"/>
      <c r="G373" s="138"/>
      <c r="H373" s="138"/>
      <c r="I373" s="139"/>
      <c r="J373" s="138"/>
      <c r="K373" s="138"/>
      <c r="L373" s="138"/>
      <c r="M373" s="140"/>
      <c r="N373" s="136"/>
      <c r="O373" s="136"/>
      <c r="P373" s="161"/>
    </row>
    <row r="374" spans="3:16">
      <c r="C374" s="232" t="str">
        <f t="shared" si="12"/>
        <v/>
      </c>
      <c r="D374" s="63"/>
      <c r="E374" s="136"/>
      <c r="F374" s="136"/>
      <c r="G374" s="138"/>
      <c r="H374" s="138"/>
      <c r="I374" s="139"/>
      <c r="J374" s="138"/>
      <c r="K374" s="138"/>
      <c r="L374" s="138"/>
      <c r="M374" s="140"/>
      <c r="N374" s="136"/>
      <c r="O374" s="136"/>
      <c r="P374" s="161"/>
    </row>
    <row r="375" spans="3:16">
      <c r="C375" s="232" t="str">
        <f t="shared" ref="C375:C376" si="13">E375&amp;F375&amp;G375&amp;H375</f>
        <v/>
      </c>
      <c r="D375" s="63"/>
      <c r="E375" s="136"/>
      <c r="F375" s="136"/>
      <c r="G375" s="138"/>
      <c r="H375" s="138"/>
      <c r="I375" s="139"/>
      <c r="J375" s="138"/>
      <c r="K375" s="138"/>
      <c r="L375" s="138"/>
      <c r="M375" s="140"/>
      <c r="N375" s="136"/>
      <c r="O375" s="136"/>
      <c r="P375" s="161"/>
    </row>
    <row r="376" spans="3:16">
      <c r="C376" s="232" t="str">
        <f t="shared" si="13"/>
        <v/>
      </c>
      <c r="D376" s="63"/>
      <c r="E376" s="136"/>
      <c r="F376" s="136"/>
      <c r="G376" s="138"/>
      <c r="H376" s="138"/>
      <c r="I376" s="139"/>
      <c r="J376" s="138"/>
      <c r="K376" s="138"/>
      <c r="L376" s="138"/>
      <c r="M376" s="140"/>
      <c r="N376" s="136"/>
      <c r="O376" s="136"/>
      <c r="P376" s="161"/>
    </row>
  </sheetData>
  <autoFilter ref="E8:P8" xr:uid="{192F36E9-C52F-48DE-8205-6BE955DC46F9}"/>
  <dataConsolidate/>
  <phoneticPr fontId="58" type="noConversion"/>
  <conditionalFormatting sqref="N1:N117 N154:N1048576 O182:O184 O214:O215">
    <cfRule type="cellIs" dxfId="4" priority="23" operator="equal">
      <formula>"CONFIDENTIAL"</formula>
    </cfRule>
  </conditionalFormatting>
  <conditionalFormatting sqref="O175:O178">
    <cfRule type="cellIs" dxfId="3" priority="7" operator="equal">
      <formula>"CONFIDENTIAL"</formula>
    </cfRule>
  </conditionalFormatting>
  <conditionalFormatting sqref="O313:O315">
    <cfRule type="cellIs" dxfId="2" priority="20" operator="equal">
      <formula>"CONFIDENTIAL"</formula>
    </cfRule>
  </conditionalFormatting>
  <conditionalFormatting sqref="O318">
    <cfRule type="cellIs" dxfId="1" priority="21" operator="equal">
      <formula>"CONFIDENTIAL"</formula>
    </cfRule>
  </conditionalFormatting>
  <conditionalFormatting sqref="P8">
    <cfRule type="cellIs" dxfId="0" priority="1" operator="equal">
      <formula>"CONFIDENTIAL"</formula>
    </cfRule>
  </conditionalFormatting>
  <hyperlinks>
    <hyperlink ref="O222" r:id="rId1" xr:uid="{ACAE2652-45A4-4D58-9BEA-ED00DDC6270A}"/>
    <hyperlink ref="O224" r:id="rId2" display="Health benefits from water centric livable communities: A report prepared for the Water Services Association of Australia (WSAA)" xr:uid="{5BBACE21-20C1-4A31-8B66-0DE32828DB17}"/>
    <hyperlink ref="O223" r:id="rId3" display="Health benefits from water centric livable communities: A report prepared for the Water Services Association of Australia (WSAA)" xr:uid="{6DDFC734-7B6B-4337-A320-A06CFDE23643}"/>
    <hyperlink ref="O247" r:id="rId4" xr:uid="{7E996A78-0A4A-4C2F-BFD1-650A1D663905}"/>
    <hyperlink ref="O248" r:id="rId5" xr:uid="{91589472-1FA9-47E2-85B7-E17A4DE4EE42}"/>
  </hyperlinks>
  <pageMargins left="0.7" right="0.7" top="0.75" bottom="0.75" header="0.3" footer="0.3"/>
  <pageSetup paperSize="9" orientation="portrait" r:id="rId6"/>
  <extLst>
    <ext xmlns:x14="http://schemas.microsoft.com/office/spreadsheetml/2009/9/main" uri="{CCE6A557-97BC-4b89-ADB6-D9C93CAAB3DF}">
      <x14:dataValidations xmlns:xm="http://schemas.microsoft.com/office/excel/2006/main" count="3">
        <x14:dataValidation type="list" allowBlank="1" showInputMessage="1" showErrorMessage="1" xr:uid="{F006A447-DCB2-49EB-8371-3232D5553B7D}">
          <x14:formula1>
            <xm:f>_xlfn.ANCHORARRAY(INDEX('Longlist of impacts'!$M$9:$U$9,MATCH($E9,'Longlist of impacts'!$M$8:$U$8,0)))</xm:f>
          </x14:formula1>
          <xm:sqref>G252:H376 F209:F376 F9:F204</xm:sqref>
        </x14:dataValidation>
        <x14:dataValidation type="list" allowBlank="1" showInputMessage="1" showErrorMessage="1" xr:uid="{E6616498-5253-4C44-8DA7-21EF654B48B9}">
          <x14:formula1>
            <xm:f>_xlfn.ANCHORARRAY(INDEX('Longlist of impacts'!$M$9:$U$9,MATCH($E204,'Longlist of impacts'!$M$8:$U$8,0)))</xm:f>
          </x14:formula1>
          <xm:sqref>F205:F208</xm:sqref>
        </x14:dataValidation>
        <x14:dataValidation type="list" allowBlank="1" showInputMessage="1" showErrorMessage="1" xr:uid="{F245A72B-C133-4DEE-A895-A96729291846}">
          <x14:formula1>
            <xm:f>'Longlist of impacts'!$F$9:$F$26</xm:f>
          </x14:formula1>
          <xm:sqref>E9:E376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67EE-DFF2-4BF3-9760-EE47ECAE603F}">
  <sheetPr codeName="Sheet5">
    <tabColor theme="4"/>
  </sheetPr>
  <dimension ref="A1:AP83"/>
  <sheetViews>
    <sheetView showGridLines="0" zoomScale="85" zoomScaleNormal="85" workbookViewId="0">
      <selection activeCell="J31" sqref="J31"/>
    </sheetView>
  </sheetViews>
  <sheetFormatPr defaultRowHeight="16.5"/>
  <cols>
    <col min="1" max="1" width="3.3046875" customWidth="1"/>
    <col min="3" max="3" width="14.3046875" customWidth="1"/>
    <col min="4" max="4" width="13.765625" customWidth="1"/>
    <col min="6" max="6" width="25.3828125" customWidth="1"/>
    <col min="7" max="7" width="11.61328125" customWidth="1"/>
    <col min="8" max="8" width="30.07421875" customWidth="1"/>
    <col min="9" max="9" width="33.921875" customWidth="1"/>
    <col min="10" max="10" width="20" customWidth="1"/>
    <col min="11" max="11" width="34.69140625" customWidth="1"/>
    <col min="12" max="12" width="24.69140625" customWidth="1"/>
    <col min="13" max="13" width="38" customWidth="1"/>
    <col min="14" max="14" width="57.69140625" customWidth="1"/>
    <col min="15" max="15" width="52.3828125" customWidth="1"/>
    <col min="16" max="16" width="56" customWidth="1"/>
    <col min="17" max="17" width="30.3046875" customWidth="1"/>
    <col min="18" max="18" width="41.69140625" customWidth="1"/>
    <col min="19" max="19" width="40.23046875" customWidth="1"/>
    <col min="20" max="20" width="47.07421875" customWidth="1"/>
    <col min="21" max="21" width="39.3828125" customWidth="1"/>
  </cols>
  <sheetData>
    <row r="1" spans="1:42" ht="29.5">
      <c r="A1" s="1"/>
      <c r="B1" s="38" t="str">
        <f>'Cover page'!B1</f>
        <v>Catalogue of values for costs &amp; benefits of water conservation</v>
      </c>
      <c r="C1" s="38"/>
      <c r="D1" s="38"/>
      <c r="E1" s="38"/>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42" ht="23">
      <c r="A2" s="3"/>
      <c r="B2" s="4" t="s">
        <v>617</v>
      </c>
      <c r="C2" s="4"/>
      <c r="D2" s="4"/>
      <c r="E2" s="4"/>
      <c r="F2" s="3"/>
      <c r="G2" s="3"/>
      <c r="H2" s="3"/>
      <c r="I2" s="3"/>
      <c r="J2" s="3"/>
      <c r="K2" s="3"/>
      <c r="L2" s="3"/>
      <c r="M2" s="3"/>
      <c r="N2" s="3"/>
      <c r="O2" s="5"/>
      <c r="P2" s="5"/>
      <c r="Q2" s="5"/>
      <c r="R2" s="5"/>
      <c r="S2" s="5"/>
      <c r="T2" s="5"/>
      <c r="U2" s="5"/>
      <c r="V2" s="5"/>
      <c r="W2" s="5"/>
      <c r="X2" s="5"/>
      <c r="Y2" s="5"/>
      <c r="Z2" s="5"/>
      <c r="AA2" s="5"/>
      <c r="AB2" s="5"/>
      <c r="AC2" s="5"/>
      <c r="AD2" s="5"/>
      <c r="AE2" s="5"/>
      <c r="AF2" s="5"/>
      <c r="AG2" s="5"/>
      <c r="AH2" s="5"/>
      <c r="AI2" s="5"/>
      <c r="AJ2" s="5"/>
      <c r="AK2" s="5"/>
      <c r="AL2" s="5"/>
      <c r="AM2" s="5"/>
      <c r="AN2" s="5"/>
      <c r="AO2" s="5"/>
      <c r="AP2" s="5"/>
    </row>
    <row r="3" spans="1:42">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row>
    <row r="4" spans="1:42" s="203" customFormat="1" ht="32">
      <c r="A4" s="199"/>
      <c r="B4" s="200" t="s">
        <v>365</v>
      </c>
      <c r="C4" s="201"/>
      <c r="D4" s="201"/>
      <c r="E4" s="201"/>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row>
    <row r="5" spans="1:42">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row>
    <row r="6" spans="1:42">
      <c r="A6" s="10"/>
      <c r="B6" s="10"/>
      <c r="C6" s="10"/>
      <c r="D6" s="10"/>
      <c r="E6" s="10"/>
      <c r="F6" s="62" t="s">
        <v>368</v>
      </c>
      <c r="G6" s="10" t="str">
        <f>CBcategory</f>
        <v>Economic costs and benefits</v>
      </c>
      <c r="H6" s="10"/>
      <c r="I6" s="10"/>
      <c r="J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row>
    <row r="7" spans="1:42">
      <c r="A7" s="10"/>
      <c r="B7" s="10"/>
      <c r="C7" s="10"/>
      <c r="D7" s="10"/>
      <c r="E7" s="10"/>
      <c r="F7" s="10"/>
      <c r="G7" s="10"/>
      <c r="H7" s="10"/>
      <c r="I7" s="10"/>
      <c r="J7" s="10"/>
      <c r="K7" s="10"/>
      <c r="L7" s="10"/>
      <c r="M7" s="10"/>
      <c r="N7" s="10"/>
      <c r="O7" s="10"/>
      <c r="P7" s="10"/>
      <c r="Q7" s="10"/>
      <c r="R7" s="10"/>
      <c r="S7" s="10"/>
      <c r="T7" s="10"/>
      <c r="U7" s="10"/>
    </row>
    <row r="8" spans="1:42" ht="21" thickBot="1">
      <c r="A8" s="10"/>
      <c r="B8" s="8"/>
      <c r="C8" s="9" t="s">
        <v>369</v>
      </c>
      <c r="D8" s="9" t="s">
        <v>374</v>
      </c>
      <c r="E8" s="188"/>
      <c r="F8" s="9" t="s">
        <v>366</v>
      </c>
      <c r="G8" s="9"/>
      <c r="H8" s="9" t="s">
        <v>366</v>
      </c>
      <c r="I8" s="9" t="s">
        <v>0</v>
      </c>
      <c r="J8" s="9"/>
      <c r="K8" s="9" t="s">
        <v>367</v>
      </c>
      <c r="L8" s="9"/>
      <c r="M8" s="9" t="str" cm="1">
        <f t="array" ref="M8:AB8">TRANSPOSE(F9:F24)</f>
        <v>Economic costs and benefits</v>
      </c>
      <c r="N8" s="9" t="str">
        <v>Social costs and benefits</v>
      </c>
      <c r="O8" s="9" t="str">
        <v>Environmental costs and benefits</v>
      </c>
      <c r="P8" s="9">
        <v>0</v>
      </c>
      <c r="Q8" s="9">
        <v>0</v>
      </c>
      <c r="R8" s="9">
        <v>0</v>
      </c>
      <c r="S8" s="9">
        <v>0</v>
      </c>
      <c r="T8" s="9">
        <v>0</v>
      </c>
      <c r="U8" s="9">
        <v>0</v>
      </c>
      <c r="V8" s="189">
        <v>0</v>
      </c>
      <c r="W8" s="189">
        <v>0</v>
      </c>
      <c r="X8" s="189">
        <v>0</v>
      </c>
      <c r="Y8" s="189">
        <v>0</v>
      </c>
      <c r="Z8" s="189">
        <v>0</v>
      </c>
      <c r="AA8" s="189">
        <v>0</v>
      </c>
      <c r="AB8" s="189">
        <v>0</v>
      </c>
    </row>
    <row r="9" spans="1:42">
      <c r="A9" s="10"/>
      <c r="B9" s="10"/>
      <c r="C9" s="10" t="str" cm="1">
        <f t="array" ref="C9:C14">_xlfn.UNIQUE(Library!G9:G376)</f>
        <v>NSW</v>
      </c>
      <c r="D9" s="10" t="str" cm="1">
        <f t="array" ref="D9:D80">_xlfn.UNIQUE(Library!H9:H376)</f>
        <v xml:space="preserve">Sydney </v>
      </c>
      <c r="E9" s="10"/>
      <c r="F9" s="10" t="s">
        <v>300</v>
      </c>
      <c r="G9" s="10"/>
      <c r="H9" s="10" t="s">
        <v>300</v>
      </c>
      <c r="I9" s="10" t="s">
        <v>240</v>
      </c>
      <c r="J9" s="10"/>
      <c r="K9" s="10" t="str" cm="1">
        <f t="array" aca="1" ref="K9:K27" ca="1">INDEX(M9:O27,,MATCH(G6,M8:O8,0))</f>
        <v>Avoided costs to meet growth in water demand</v>
      </c>
      <c r="L9" s="10"/>
      <c r="M9" s="10" t="str" cm="1">
        <f t="array" aca="1" ref="M9:M18" ca="1">_xlfn._xlws.FILTER(OFFSET($I9,0,0,COUNTA($I:$I)-1,1),OFFSET($H9,0,0,COUNTA($H:$H)-1,1)=M8)</f>
        <v>Avoided costs to meet growth in water demand</v>
      </c>
      <c r="N9" s="10" t="str" cm="1">
        <f t="array" aca="1" ref="N9:N21" ca="1">_xlfn._xlws.FILTER(OFFSET($I9,0,0,COUNTA($I:$I)-1,1),OFFSET($H9,0,0,COUNTA($H:$H)-1,1)=N8)</f>
        <v>Avoided cost of water restrictions</v>
      </c>
      <c r="O9" s="10" t="str" cm="1">
        <f t="array" aca="1" ref="O9:O11" ca="1">_xlfn._xlws.FILTER(OFFSET($I9,0,0,COUNTA($I:$I)-1,1),OFFSET($H9,0,0,COUNTA($H:$H)-1,1)=O8)</f>
        <v>Impact on river and ocean health</v>
      </c>
      <c r="P9" s="10" t="e" cm="1" vm="1">
        <f t="array" aca="1" ref="P9" ca="1">_xlfn._xlws.FILTER(OFFSET($I9,0,0,COUNTA($I:$I)-1,1),OFFSET($H9,0,0,COUNTA($H:$H)-1,1)=P8)</f>
        <v>#VALUE!</v>
      </c>
      <c r="Q9" s="10" t="e" cm="1" vm="1">
        <f t="array" aca="1" ref="Q9" ca="1">_xlfn._xlws.FILTER(OFFSET($I9,0,0,COUNTA($I:$I)-1,1),OFFSET($H9,0,0,COUNTA($H:$H)-1,1)=Q8)</f>
        <v>#VALUE!</v>
      </c>
      <c r="R9" s="10" t="e" cm="1" vm="1">
        <f t="array" aca="1" ref="R9" ca="1">_xlfn._xlws.FILTER(OFFSET($I9,0,0,COUNTA($I:$I)-1,1),OFFSET($H9,0,0,COUNTA($H:$H)-1,1)=R8)</f>
        <v>#VALUE!</v>
      </c>
      <c r="S9" s="10" t="e" cm="1" vm="1">
        <f t="array" aca="1" ref="S9" ca="1">_xlfn._xlws.FILTER(OFFSET($I9,0,0,COUNTA($I:$I)-1,1),OFFSET($H9,0,0,COUNTA($H:$H)-1,1)=S8)</f>
        <v>#VALUE!</v>
      </c>
      <c r="T9" s="10" t="e" cm="1" vm="1">
        <f t="array" aca="1" ref="T9" ca="1">_xlfn._xlws.FILTER(OFFSET($I9,0,0,COUNTA($I:$I)-1,1),OFFSET($H9,0,0,COUNTA($H:$H)-1,1)=T8)</f>
        <v>#VALUE!</v>
      </c>
      <c r="U9" s="10" t="e" cm="1" vm="1">
        <f t="array" aca="1" ref="U9" ca="1">_xlfn._xlws.FILTER(OFFSET($I9,0,0,COUNTA($I:$I)-1,1),OFFSET($H9,0,0,COUNTA($H:$H)-1,1)=U8)</f>
        <v>#VALUE!</v>
      </c>
    </row>
    <row r="10" spans="1:42">
      <c r="A10" s="10"/>
      <c r="B10" s="10"/>
      <c r="C10" s="10" t="str">
        <v>NSW/VIC</v>
      </c>
      <c r="D10" s="10" t="str">
        <v>Lower Hunter</v>
      </c>
      <c r="E10" s="10"/>
      <c r="F10" s="10" t="s">
        <v>301</v>
      </c>
      <c r="G10" s="10"/>
      <c r="H10" s="10" t="s">
        <v>300</v>
      </c>
      <c r="I10" s="10" t="s">
        <v>303</v>
      </c>
      <c r="J10" s="10"/>
      <c r="K10" s="10" t="str">
        <f ca="1"/>
        <v>Avoided drought response costs</v>
      </c>
      <c r="L10" s="10"/>
      <c r="M10" s="10" t="str">
        <f ca="1"/>
        <v>Avoided drought response costs</v>
      </c>
      <c r="N10" s="10" t="str">
        <f ca="1"/>
        <v>Avoided cost of a shortfall (insufficient water supply during drought)</v>
      </c>
      <c r="O10" s="10" t="str">
        <f ca="1"/>
        <v>Impact on greenhouse emissions</v>
      </c>
      <c r="P10" s="10"/>
      <c r="Q10" s="10"/>
      <c r="R10" s="10"/>
      <c r="S10" s="10"/>
      <c r="T10" s="10"/>
      <c r="U10" s="10"/>
    </row>
    <row r="11" spans="1:42">
      <c r="A11" s="10"/>
      <c r="B11" s="10"/>
      <c r="C11" s="10" t="str">
        <v>Australia</v>
      </c>
      <c r="D11" s="10" t="str">
        <v>Albury</v>
      </c>
      <c r="E11" s="10"/>
      <c r="F11" s="10" t="s">
        <v>302</v>
      </c>
      <c r="G11" s="10"/>
      <c r="H11" s="10" t="s">
        <v>300</v>
      </c>
      <c r="I11" s="10" t="s">
        <v>304</v>
      </c>
      <c r="J11" s="10"/>
      <c r="K11" s="10" t="str">
        <f ca="1"/>
        <v>Avoided cost of administering water restrictions</v>
      </c>
      <c r="L11" s="10"/>
      <c r="M11" s="10" t="str">
        <f ca="1"/>
        <v>Avoided cost of administering water restrictions</v>
      </c>
      <c r="N11" s="10" t="str">
        <f ca="1"/>
        <v>Avoided infrastructure footprint</v>
      </c>
      <c r="O11" s="10" t="str">
        <f ca="1"/>
        <v>Impact on cost of managing wet weather overflow</v>
      </c>
      <c r="P11" s="10"/>
      <c r="Q11" s="10"/>
      <c r="R11" s="10"/>
      <c r="S11" s="10"/>
      <c r="T11" s="10"/>
      <c r="U11" s="10"/>
    </row>
    <row r="12" spans="1:42">
      <c r="A12" s="10"/>
      <c r="B12" s="10"/>
      <c r="C12" s="10" t="str">
        <v>VIC</v>
      </c>
      <c r="D12" s="10" t="str">
        <v>Ballina</v>
      </c>
      <c r="E12" s="10"/>
      <c r="F12" s="10"/>
      <c r="G12" s="10"/>
      <c r="H12" s="10" t="s">
        <v>300</v>
      </c>
      <c r="I12" s="10" t="s">
        <v>305</v>
      </c>
      <c r="J12" s="10"/>
      <c r="K12" s="10" t="str">
        <f ca="1"/>
        <v>"Availability value" of water conservation</v>
      </c>
      <c r="L12" s="10"/>
      <c r="M12" s="10" t="str">
        <f ca="1"/>
        <v>"Availability value" of water conservation</v>
      </c>
      <c r="N12" s="10" t="str">
        <f ca="1"/>
        <v>Amenity benefits</v>
      </c>
      <c r="O12" s="10"/>
      <c r="P12" s="10"/>
      <c r="Q12" s="10"/>
      <c r="R12" s="10"/>
      <c r="S12" s="10"/>
      <c r="T12" s="10"/>
      <c r="U12" s="10"/>
    </row>
    <row r="13" spans="1:42">
      <c r="A13" s="10"/>
      <c r="B13" s="10"/>
      <c r="C13" s="10" t="str">
        <v>ACT</v>
      </c>
      <c r="D13" s="10" t="str">
        <v>Bathurst</v>
      </c>
      <c r="E13" s="10"/>
      <c r="F13" s="10"/>
      <c r="G13" s="10"/>
      <c r="H13" s="10" t="s">
        <v>300</v>
      </c>
      <c r="I13" s="10" t="s">
        <v>299</v>
      </c>
      <c r="J13" s="10"/>
      <c r="K13" s="10" t="str">
        <f ca="1"/>
        <v>Avoided wastewater costs</v>
      </c>
      <c r="L13" s="10"/>
      <c r="M13" s="10" t="str">
        <f ca="1"/>
        <v>Avoided wastewater costs</v>
      </c>
      <c r="N13" s="10" t="str">
        <f ca="1"/>
        <v>Active recreation benefits</v>
      </c>
      <c r="O13" s="10"/>
      <c r="P13" s="10"/>
      <c r="Q13" s="10"/>
      <c r="R13" s="10"/>
      <c r="S13" s="10"/>
      <c r="T13" s="10"/>
      <c r="U13" s="10"/>
    </row>
    <row r="14" spans="1:42">
      <c r="A14" s="10"/>
      <c r="B14" s="10"/>
      <c r="C14" s="10">
        <v>0</v>
      </c>
      <c r="D14" s="10" t="str">
        <v>Bellingen</v>
      </c>
      <c r="E14" s="10"/>
      <c r="F14" s="10"/>
      <c r="G14" s="10"/>
      <c r="H14" s="10" t="s">
        <v>300</v>
      </c>
      <c r="I14" s="10" t="s">
        <v>306</v>
      </c>
      <c r="J14" s="10"/>
      <c r="K14" s="10" t="str">
        <f ca="1"/>
        <v>Avoided stormwater costs</v>
      </c>
      <c r="L14" s="10"/>
      <c r="M14" s="10" t="str">
        <f ca="1"/>
        <v>Avoided stormwater costs</v>
      </c>
      <c r="N14" s="10" t="str">
        <f ca="1"/>
        <v>Passive recreation benefits</v>
      </c>
      <c r="O14" s="10"/>
      <c r="P14" s="10"/>
      <c r="Q14" s="10"/>
      <c r="R14" s="10"/>
      <c r="S14" s="10"/>
      <c r="T14" s="10"/>
      <c r="U14" s="10"/>
    </row>
    <row r="15" spans="1:42">
      <c r="A15" s="10"/>
      <c r="B15" s="10"/>
      <c r="C15" s="10"/>
      <c r="D15" s="10" t="str">
        <v>Berrigan</v>
      </c>
      <c r="E15" s="10"/>
      <c r="F15" s="10"/>
      <c r="G15" s="10"/>
      <c r="H15" s="10" t="s">
        <v>300</v>
      </c>
      <c r="I15" s="10" t="s">
        <v>308</v>
      </c>
      <c r="J15" s="10"/>
      <c r="K15" s="10" t="str">
        <f ca="1"/>
        <v>Avoided costs of managing water quality events</v>
      </c>
      <c r="L15" s="10"/>
      <c r="M15" s="10" t="str">
        <f ca="1"/>
        <v>Avoided costs of managing water quality events</v>
      </c>
      <c r="N15" s="10" t="str">
        <f ca="1"/>
        <v>Avoided inactivity related disease &amp; healthcare costs</v>
      </c>
      <c r="O15" s="10"/>
      <c r="P15" s="10"/>
      <c r="Q15" s="10"/>
      <c r="R15" s="10"/>
      <c r="S15" s="10"/>
      <c r="T15" s="10"/>
      <c r="U15" s="10"/>
    </row>
    <row r="16" spans="1:42">
      <c r="A16" s="10"/>
      <c r="B16" s="10"/>
      <c r="C16" s="10"/>
      <c r="D16" s="10" t="str">
        <v>Bourke</v>
      </c>
      <c r="E16" s="10"/>
      <c r="F16" s="10"/>
      <c r="G16" s="10"/>
      <c r="H16" s="10" t="s">
        <v>300</v>
      </c>
      <c r="I16" s="10" t="s">
        <v>307</v>
      </c>
      <c r="J16" s="10"/>
      <c r="K16" s="10" t="str">
        <f ca="1"/>
        <v>Avoided energy costs</v>
      </c>
      <c r="L16" s="10"/>
      <c r="M16" s="10" t="str">
        <f ca="1"/>
        <v>Avoided energy costs</v>
      </c>
      <c r="N16" s="10" t="str">
        <f ca="1"/>
        <v>Reduced urban heat related diseases</v>
      </c>
      <c r="O16" s="10"/>
      <c r="P16" s="10"/>
      <c r="Q16" s="10"/>
      <c r="R16" s="10"/>
      <c r="S16" s="10"/>
      <c r="T16" s="10"/>
      <c r="U16" s="10"/>
    </row>
    <row r="17" spans="1:21">
      <c r="A17" s="10"/>
      <c r="B17" s="10"/>
      <c r="C17" s="10"/>
      <c r="D17" s="10" t="str">
        <v>Berwarrina</v>
      </c>
      <c r="E17" s="10"/>
      <c r="G17" s="10"/>
      <c r="H17" s="10" t="s">
        <v>301</v>
      </c>
      <c r="I17" s="10" t="s">
        <v>309</v>
      </c>
      <c r="J17" s="10"/>
      <c r="K17" s="10" t="str">
        <f ca="1"/>
        <v>Cost of water conservation</v>
      </c>
      <c r="L17" s="10"/>
      <c r="M17" s="10" t="str">
        <f ca="1"/>
        <v>Cost of water conservation</v>
      </c>
      <c r="N17" s="10" t="str">
        <f ca="1"/>
        <v>Reduced energy infrastructure requirements from urban heat</v>
      </c>
      <c r="O17" s="10"/>
      <c r="P17" s="10"/>
      <c r="Q17" s="10"/>
      <c r="R17" s="10"/>
      <c r="S17" s="10"/>
      <c r="T17" s="10"/>
      <c r="U17" s="10"/>
    </row>
    <row r="18" spans="1:21">
      <c r="A18" s="10"/>
      <c r="B18" s="10"/>
      <c r="C18" s="10"/>
      <c r="D18" s="10" t="str">
        <v>Byron</v>
      </c>
      <c r="E18" s="10"/>
      <c r="G18" s="10"/>
      <c r="H18" s="10" t="s">
        <v>301</v>
      </c>
      <c r="I18" s="10" t="s">
        <v>310</v>
      </c>
      <c r="J18" s="10"/>
      <c r="K18" s="10" t="str">
        <f ca="1"/>
        <v>Avoided detergent costs</v>
      </c>
      <c r="L18" s="10"/>
      <c r="M18" s="10" t="str">
        <f ca="1"/>
        <v>Avoided detergent costs</v>
      </c>
      <c r="N18" s="10" t="str">
        <f ca="1"/>
        <v>Other urban heat benefits</v>
      </c>
      <c r="O18" s="10"/>
      <c r="P18" s="10"/>
      <c r="Q18" s="10"/>
      <c r="R18" s="10"/>
      <c r="S18" s="10"/>
      <c r="T18" s="10"/>
      <c r="U18" s="10"/>
    </row>
    <row r="19" spans="1:21">
      <c r="A19" s="10"/>
      <c r="B19" s="10"/>
      <c r="C19" s="10"/>
      <c r="D19" s="10" t="str">
        <v>Cabonne</v>
      </c>
      <c r="E19" s="10"/>
      <c r="F19" s="10"/>
      <c r="G19" s="10"/>
      <c r="H19" s="10" t="s">
        <v>301</v>
      </c>
      <c r="I19" s="10" t="s">
        <v>298</v>
      </c>
      <c r="J19" s="10"/>
      <c r="K19" s="10">
        <f ca="1"/>
        <v>0</v>
      </c>
      <c r="L19" s="10"/>
      <c r="M19" s="10"/>
      <c r="N19" s="10" t="str">
        <f ca="1"/>
        <v>Impact on reputation / goodwill</v>
      </c>
      <c r="O19" s="10"/>
      <c r="P19" s="10"/>
      <c r="Q19" s="10"/>
      <c r="R19" s="10"/>
      <c r="S19" s="10"/>
      <c r="T19" s="10"/>
      <c r="U19" s="10"/>
    </row>
    <row r="20" spans="1:21">
      <c r="A20" s="10"/>
      <c r="B20" s="10"/>
      <c r="C20" s="10"/>
      <c r="D20" s="10" t="str">
        <v>Carrathool</v>
      </c>
      <c r="E20" s="10"/>
      <c r="F20" s="10"/>
      <c r="G20" s="10"/>
      <c r="H20" s="10" t="s">
        <v>301</v>
      </c>
      <c r="I20" s="10" t="s">
        <v>43</v>
      </c>
      <c r="J20" s="10"/>
      <c r="K20" s="10">
        <f ca="1"/>
        <v>0</v>
      </c>
      <c r="L20" s="10"/>
      <c r="M20" s="10"/>
      <c r="N20" s="10" t="str">
        <f ca="1"/>
        <v>Impact on sense of community</v>
      </c>
      <c r="O20" s="10"/>
      <c r="P20" s="10"/>
      <c r="Q20" s="10"/>
      <c r="R20" s="10"/>
      <c r="S20" s="10"/>
      <c r="T20" s="10"/>
      <c r="U20" s="10"/>
    </row>
    <row r="21" spans="1:21">
      <c r="A21" s="10"/>
      <c r="B21" s="10"/>
      <c r="C21" s="10"/>
      <c r="D21" s="10" t="str">
        <v>Central Darling</v>
      </c>
      <c r="E21" s="10"/>
      <c r="F21" s="10"/>
      <c r="G21" s="10"/>
      <c r="H21" s="10" t="s">
        <v>301</v>
      </c>
      <c r="I21" s="10" t="s">
        <v>41</v>
      </c>
      <c r="J21" s="10"/>
      <c r="K21" s="10">
        <f ca="1"/>
        <v>0</v>
      </c>
      <c r="L21" s="10"/>
      <c r="M21" s="10"/>
      <c r="N21" s="10" t="str">
        <f ca="1"/>
        <v>Impact on mental health outcomes</v>
      </c>
      <c r="O21" s="10"/>
      <c r="P21" s="10"/>
      <c r="Q21" s="10"/>
      <c r="R21" s="10"/>
      <c r="S21" s="10"/>
      <c r="T21" s="10"/>
      <c r="U21" s="10"/>
    </row>
    <row r="22" spans="1:21">
      <c r="A22" s="10"/>
      <c r="B22" s="10"/>
      <c r="C22" s="10"/>
      <c r="D22" s="10" t="str">
        <v>Central Tablelands</v>
      </c>
      <c r="E22" s="10"/>
      <c r="F22" s="10"/>
      <c r="G22" s="10"/>
      <c r="H22" s="10" t="s">
        <v>301</v>
      </c>
      <c r="I22" s="10" t="s">
        <v>42</v>
      </c>
      <c r="J22" s="10"/>
      <c r="K22" s="10">
        <f ca="1"/>
        <v>0</v>
      </c>
      <c r="L22" s="10"/>
      <c r="M22" s="10"/>
      <c r="N22" s="10"/>
      <c r="O22" s="10"/>
      <c r="P22" s="10"/>
      <c r="Q22" s="10"/>
      <c r="R22" s="10"/>
      <c r="S22" s="10"/>
      <c r="T22" s="10"/>
      <c r="U22" s="10"/>
    </row>
    <row r="23" spans="1:21">
      <c r="A23" s="10"/>
      <c r="B23" s="10"/>
      <c r="C23" s="10"/>
      <c r="D23" s="10" t="str">
        <v>Clarence valley</v>
      </c>
      <c r="E23" s="10"/>
      <c r="F23" s="10"/>
      <c r="G23" s="10"/>
      <c r="H23" s="10" t="s">
        <v>301</v>
      </c>
      <c r="I23" s="10" t="s">
        <v>311</v>
      </c>
      <c r="J23" s="10"/>
      <c r="K23" s="10">
        <f ca="1"/>
        <v>0</v>
      </c>
      <c r="L23" s="10"/>
      <c r="M23" s="10"/>
      <c r="N23" s="10"/>
      <c r="O23" s="10"/>
      <c r="P23" s="10"/>
      <c r="Q23" s="10"/>
      <c r="R23" s="10"/>
      <c r="S23" s="10"/>
      <c r="T23" s="10"/>
      <c r="U23" s="10"/>
    </row>
    <row r="24" spans="1:21">
      <c r="A24" s="10"/>
      <c r="B24" s="10"/>
      <c r="C24" s="10"/>
      <c r="D24" s="10" t="str">
        <v>Cobar Shire</v>
      </c>
      <c r="E24" s="10"/>
      <c r="F24" s="10"/>
      <c r="G24" s="10"/>
      <c r="H24" s="10" t="s">
        <v>301</v>
      </c>
      <c r="I24" s="10" t="s">
        <v>325</v>
      </c>
      <c r="J24" s="10"/>
      <c r="K24" s="10">
        <f ca="1"/>
        <v>0</v>
      </c>
      <c r="L24" s="10"/>
      <c r="M24" s="10"/>
      <c r="N24" s="10"/>
      <c r="O24" s="10"/>
      <c r="P24" s="10"/>
      <c r="Q24" s="10"/>
      <c r="R24" s="10"/>
      <c r="S24" s="10"/>
      <c r="T24" s="10"/>
      <c r="U24" s="10"/>
    </row>
    <row r="25" spans="1:21">
      <c r="A25" s="10"/>
      <c r="B25" s="10"/>
      <c r="C25" s="10"/>
      <c r="D25" s="10" t="str">
        <v>Coffs Harbour</v>
      </c>
      <c r="E25" s="10"/>
      <c r="F25" s="10"/>
      <c r="G25" s="10"/>
      <c r="H25" s="10" t="s">
        <v>301</v>
      </c>
      <c r="I25" s="10" t="s">
        <v>327</v>
      </c>
      <c r="J25" s="10"/>
      <c r="K25" s="10">
        <f ca="1"/>
        <v>0</v>
      </c>
      <c r="L25" s="10"/>
      <c r="M25" s="10"/>
      <c r="N25" s="10"/>
      <c r="O25" s="10"/>
      <c r="P25" s="10"/>
      <c r="Q25" s="10"/>
      <c r="R25" s="10"/>
      <c r="S25" s="10"/>
      <c r="T25" s="10"/>
      <c r="U25" s="10"/>
    </row>
    <row r="26" spans="1:21">
      <c r="A26" s="10"/>
      <c r="B26" s="10"/>
      <c r="C26" s="10"/>
      <c r="D26" s="10" t="str">
        <v>Coonamble</v>
      </c>
      <c r="E26" s="10"/>
      <c r="F26" s="10"/>
      <c r="G26" s="10"/>
      <c r="H26" s="10" t="s">
        <v>301</v>
      </c>
      <c r="I26" s="10" t="s">
        <v>328</v>
      </c>
      <c r="J26" s="10"/>
      <c r="K26" s="10">
        <f ca="1"/>
        <v>0</v>
      </c>
      <c r="L26" s="10"/>
      <c r="M26" s="10"/>
      <c r="N26" s="10"/>
      <c r="O26" s="10"/>
      <c r="P26" s="10"/>
      <c r="Q26" s="10"/>
      <c r="R26" s="10"/>
      <c r="S26" s="10"/>
      <c r="T26" s="10"/>
      <c r="U26" s="10"/>
    </row>
    <row r="27" spans="1:21">
      <c r="A27" s="10"/>
      <c r="B27" s="10"/>
      <c r="C27" s="10"/>
      <c r="D27" s="10" t="str">
        <v>Cootamundra-Gundagai</v>
      </c>
      <c r="E27" s="10"/>
      <c r="F27" s="10"/>
      <c r="G27" s="10"/>
      <c r="H27" s="10" t="s">
        <v>301</v>
      </c>
      <c r="I27" s="10" t="s">
        <v>312</v>
      </c>
      <c r="J27" s="10"/>
      <c r="K27" s="10">
        <f ca="1"/>
        <v>0</v>
      </c>
      <c r="L27" s="10"/>
      <c r="M27" s="10"/>
      <c r="N27" s="10"/>
      <c r="O27" s="10"/>
      <c r="P27" s="10"/>
      <c r="Q27" s="10"/>
      <c r="R27" s="10"/>
      <c r="S27" s="10"/>
      <c r="T27" s="10"/>
      <c r="U27" s="10"/>
    </row>
    <row r="28" spans="1:21">
      <c r="A28" s="10"/>
      <c r="B28" s="10"/>
      <c r="C28" s="10"/>
      <c r="D28" s="10" t="str">
        <v>Cowra</v>
      </c>
      <c r="E28" s="10"/>
      <c r="F28" s="10"/>
      <c r="G28" s="10"/>
      <c r="H28" s="10" t="s">
        <v>301</v>
      </c>
      <c r="I28" s="10" t="s">
        <v>326</v>
      </c>
      <c r="J28" s="10"/>
      <c r="K28" s="10"/>
      <c r="L28" s="10"/>
      <c r="M28" s="10"/>
      <c r="N28" s="10"/>
      <c r="O28" s="10"/>
      <c r="P28" s="10"/>
      <c r="Q28" s="10"/>
      <c r="R28" s="10"/>
      <c r="S28" s="10"/>
      <c r="T28" s="10"/>
      <c r="U28" s="10"/>
    </row>
    <row r="29" spans="1:21">
      <c r="A29" s="10"/>
      <c r="B29" s="10"/>
      <c r="C29" s="10"/>
      <c r="D29" s="10" t="str">
        <v>Dubbo</v>
      </c>
      <c r="E29" s="10"/>
      <c r="F29" s="10"/>
      <c r="G29" s="10"/>
      <c r="H29" s="10" t="s">
        <v>301</v>
      </c>
      <c r="I29" s="10" t="s">
        <v>313</v>
      </c>
      <c r="J29" s="10"/>
      <c r="K29" s="10"/>
      <c r="L29" s="10"/>
      <c r="M29" s="10"/>
      <c r="N29" s="10"/>
      <c r="O29" s="10"/>
      <c r="P29" s="10"/>
      <c r="Q29" s="10"/>
      <c r="R29" s="10"/>
      <c r="S29" s="10"/>
      <c r="T29" s="10"/>
      <c r="U29" s="10"/>
    </row>
    <row r="30" spans="1:21">
      <c r="A30" s="10"/>
      <c r="B30" s="10"/>
      <c r="C30" s="10"/>
      <c r="D30" s="10" t="str">
        <v>Edward River</v>
      </c>
      <c r="E30" s="10"/>
      <c r="F30" s="10"/>
      <c r="G30" s="10"/>
      <c r="H30" s="10" t="s">
        <v>302</v>
      </c>
      <c r="I30" s="10" t="s">
        <v>314</v>
      </c>
      <c r="J30" s="10"/>
      <c r="K30" s="10"/>
      <c r="L30" s="10"/>
      <c r="M30" s="10"/>
      <c r="N30" s="10"/>
      <c r="O30" s="10"/>
      <c r="P30" s="10"/>
      <c r="Q30" s="10"/>
      <c r="R30" s="10"/>
      <c r="S30" s="10"/>
      <c r="T30" s="10"/>
      <c r="U30" s="10"/>
    </row>
    <row r="31" spans="1:21">
      <c r="A31" s="10"/>
      <c r="B31" s="10"/>
      <c r="C31" s="10"/>
      <c r="D31" s="10" t="str">
        <v>Eurobodalla</v>
      </c>
      <c r="E31" s="10"/>
      <c r="F31" s="10"/>
      <c r="G31" s="10"/>
      <c r="H31" s="10" t="s">
        <v>302</v>
      </c>
      <c r="I31" s="10" t="s">
        <v>324</v>
      </c>
      <c r="J31" s="10"/>
      <c r="K31" s="10"/>
      <c r="L31" s="10"/>
      <c r="M31" s="10"/>
      <c r="N31" s="10"/>
      <c r="O31" s="10"/>
      <c r="P31" s="10"/>
      <c r="Q31" s="10"/>
      <c r="R31" s="10"/>
      <c r="S31" s="10"/>
      <c r="T31" s="10"/>
      <c r="U31" s="10"/>
    </row>
    <row r="32" spans="1:21">
      <c r="A32" s="10"/>
      <c r="B32" s="10"/>
      <c r="C32" s="10"/>
      <c r="D32" s="10" t="str">
        <v>Federation</v>
      </c>
      <c r="E32" s="10"/>
      <c r="F32" s="10"/>
      <c r="G32" s="10"/>
      <c r="H32" s="10" t="s">
        <v>302</v>
      </c>
      <c r="I32" s="10" t="s">
        <v>316</v>
      </c>
      <c r="J32" s="10"/>
      <c r="K32" s="10"/>
      <c r="L32" s="10"/>
      <c r="M32" s="10"/>
      <c r="N32" s="10"/>
      <c r="O32" s="10"/>
      <c r="P32" s="10"/>
      <c r="Q32" s="10"/>
      <c r="R32" s="10"/>
      <c r="S32" s="10"/>
      <c r="T32" s="10"/>
      <c r="U32" s="10"/>
    </row>
    <row r="33" spans="1:21">
      <c r="A33" s="10"/>
      <c r="B33" s="10"/>
      <c r="C33" s="10"/>
      <c r="D33" s="10" t="str">
        <v>Forbes</v>
      </c>
      <c r="E33" s="10"/>
      <c r="F33" s="10"/>
      <c r="G33" s="10"/>
      <c r="H33" s="10" t="s">
        <v>300</v>
      </c>
      <c r="I33" s="10" t="s">
        <v>322</v>
      </c>
      <c r="J33" s="10"/>
      <c r="K33" s="10"/>
      <c r="L33" s="10"/>
      <c r="M33" s="10"/>
      <c r="N33" s="10"/>
      <c r="O33" s="10"/>
      <c r="P33" s="10"/>
      <c r="Q33" s="10"/>
      <c r="R33" s="10"/>
      <c r="S33" s="10"/>
      <c r="T33" s="10"/>
      <c r="U33" s="10"/>
    </row>
    <row r="34" spans="1:21">
      <c r="A34" s="10"/>
      <c r="B34" s="10"/>
      <c r="C34" s="10"/>
      <c r="D34" s="10" t="str">
        <v>Gilgandra</v>
      </c>
      <c r="E34" s="10"/>
      <c r="F34" s="10"/>
      <c r="G34" s="10"/>
      <c r="H34" s="10" t="s">
        <v>300</v>
      </c>
      <c r="I34" s="10" t="s">
        <v>449</v>
      </c>
      <c r="J34" s="10"/>
      <c r="K34" s="10"/>
      <c r="L34" s="10"/>
      <c r="M34" s="10"/>
      <c r="N34" s="10"/>
      <c r="O34" s="10"/>
      <c r="P34" s="10"/>
      <c r="Q34" s="10"/>
      <c r="R34" s="10"/>
      <c r="S34" s="10"/>
      <c r="T34" s="10"/>
      <c r="U34" s="10"/>
    </row>
    <row r="35" spans="1:21">
      <c r="A35" s="10"/>
      <c r="B35" s="10"/>
      <c r="C35" s="10"/>
      <c r="D35" s="10" t="str">
        <v>Glenn Innes</v>
      </c>
      <c r="E35" s="10"/>
      <c r="F35" s="10"/>
      <c r="G35" s="10"/>
      <c r="H35" s="10"/>
      <c r="I35" s="10"/>
      <c r="J35" s="10"/>
      <c r="K35" s="10"/>
      <c r="L35" s="10"/>
      <c r="M35" s="10"/>
      <c r="N35" s="10"/>
      <c r="O35" s="10"/>
      <c r="P35" s="10"/>
      <c r="Q35" s="10"/>
      <c r="R35" s="10"/>
      <c r="S35" s="10"/>
      <c r="T35" s="10"/>
      <c r="U35" s="10"/>
    </row>
    <row r="36" spans="1:21">
      <c r="A36" s="10"/>
      <c r="B36" s="10"/>
      <c r="C36" s="10"/>
      <c r="D36" s="10" t="str">
        <v>NSW</v>
      </c>
      <c r="E36" s="10"/>
      <c r="F36" s="10"/>
      <c r="G36" s="10"/>
      <c r="H36" s="10"/>
      <c r="I36" s="10"/>
      <c r="J36" s="10"/>
      <c r="K36" s="10"/>
      <c r="L36" s="10"/>
      <c r="M36" s="10"/>
      <c r="N36" s="10"/>
      <c r="O36" s="10"/>
      <c r="P36" s="10"/>
      <c r="Q36" s="10"/>
      <c r="R36" s="10"/>
      <c r="S36" s="10"/>
      <c r="T36" s="10"/>
      <c r="U36" s="10"/>
    </row>
    <row r="37" spans="1:21">
      <c r="A37" s="10"/>
      <c r="B37" s="10"/>
      <c r="C37" s="10"/>
      <c r="D37" s="10" t="str">
        <v>Greater Hume</v>
      </c>
      <c r="E37" s="10"/>
      <c r="F37" s="10"/>
      <c r="G37" s="10"/>
      <c r="H37" s="10"/>
      <c r="I37" s="10"/>
      <c r="J37" s="10"/>
      <c r="K37" s="10"/>
      <c r="L37" s="10"/>
      <c r="M37" s="10"/>
      <c r="N37" s="10"/>
      <c r="O37" s="10"/>
      <c r="P37" s="10"/>
      <c r="Q37" s="10"/>
      <c r="R37" s="10"/>
      <c r="S37" s="10"/>
      <c r="T37" s="10"/>
      <c r="U37" s="10"/>
    </row>
    <row r="38" spans="1:21">
      <c r="A38" s="10"/>
      <c r="B38" s="10"/>
      <c r="C38" s="10"/>
      <c r="D38" s="10" t="str">
        <v>Griffth</v>
      </c>
      <c r="E38" s="10"/>
      <c r="F38" s="10"/>
      <c r="G38" s="10"/>
      <c r="H38" s="10"/>
      <c r="I38" s="10"/>
      <c r="J38" s="10"/>
      <c r="K38" s="10"/>
      <c r="L38" s="10"/>
      <c r="M38" s="10"/>
      <c r="N38" s="10"/>
      <c r="O38" s="10"/>
      <c r="P38" s="10"/>
      <c r="Q38" s="10"/>
      <c r="R38" s="10"/>
      <c r="S38" s="10"/>
      <c r="T38" s="10"/>
      <c r="U38" s="10"/>
    </row>
    <row r="39" spans="1:21">
      <c r="A39" s="10"/>
      <c r="B39" s="10"/>
      <c r="C39" s="10"/>
      <c r="D39" s="10" t="str">
        <v>Gunnedah</v>
      </c>
      <c r="E39" s="10"/>
      <c r="F39" s="10"/>
      <c r="G39" s="10"/>
      <c r="H39" s="10"/>
      <c r="I39" s="10"/>
      <c r="J39" s="10"/>
      <c r="K39" s="10"/>
      <c r="L39" s="10"/>
      <c r="M39" s="10"/>
      <c r="N39" s="10"/>
      <c r="O39" s="10"/>
      <c r="P39" s="10"/>
      <c r="Q39" s="10"/>
      <c r="R39" s="10"/>
      <c r="S39" s="10"/>
      <c r="T39" s="10"/>
      <c r="U39" s="10"/>
    </row>
    <row r="40" spans="1:21">
      <c r="A40" s="10"/>
      <c r="B40" s="10"/>
      <c r="C40" s="10"/>
      <c r="D40" s="10" t="str">
        <v>Gwydir</v>
      </c>
      <c r="E40" s="10"/>
      <c r="F40" s="10"/>
      <c r="G40" s="10"/>
      <c r="H40" s="10"/>
      <c r="I40" s="10"/>
      <c r="J40" s="10"/>
      <c r="K40" s="10"/>
      <c r="L40" s="10"/>
      <c r="M40" s="10"/>
      <c r="N40" s="10"/>
      <c r="O40" s="10"/>
      <c r="P40" s="10"/>
      <c r="Q40" s="10"/>
      <c r="R40" s="10"/>
      <c r="S40" s="10"/>
      <c r="T40" s="10"/>
      <c r="U40" s="10"/>
    </row>
    <row r="41" spans="1:21">
      <c r="A41" s="10"/>
      <c r="B41" s="10"/>
      <c r="C41" s="10"/>
      <c r="D41" s="10" t="str">
        <v>Hay</v>
      </c>
      <c r="E41" s="10"/>
      <c r="F41" s="10"/>
      <c r="G41" s="10"/>
      <c r="H41" s="10"/>
      <c r="I41" s="10"/>
      <c r="J41" s="10"/>
      <c r="K41" s="10"/>
      <c r="L41" s="10"/>
      <c r="M41" s="10"/>
      <c r="N41" s="10"/>
      <c r="O41" s="10"/>
      <c r="P41" s="10"/>
      <c r="Q41" s="10"/>
      <c r="R41" s="10"/>
      <c r="S41" s="10"/>
      <c r="T41" s="10"/>
      <c r="U41" s="10"/>
    </row>
    <row r="42" spans="1:21">
      <c r="A42" s="10"/>
      <c r="B42" s="10"/>
      <c r="C42" s="10"/>
      <c r="D42" s="10" t="str">
        <v>Inverell</v>
      </c>
      <c r="E42" s="10"/>
      <c r="F42" s="10"/>
      <c r="G42" s="10"/>
      <c r="H42" s="10"/>
      <c r="I42" s="10"/>
      <c r="J42" s="10"/>
      <c r="K42" s="10"/>
      <c r="L42" s="10"/>
      <c r="M42" s="10"/>
      <c r="N42" s="10"/>
      <c r="O42" s="10"/>
      <c r="P42" s="10"/>
      <c r="Q42" s="10"/>
      <c r="R42" s="10"/>
      <c r="S42" s="10"/>
      <c r="T42" s="10"/>
      <c r="U42" s="10"/>
    </row>
    <row r="43" spans="1:21">
      <c r="A43" s="10"/>
      <c r="B43" s="10"/>
      <c r="C43" s="10"/>
      <c r="D43" s="10" t="str">
        <v>Kempsey</v>
      </c>
      <c r="E43" s="10"/>
      <c r="F43" s="10"/>
      <c r="G43" s="10"/>
      <c r="H43" s="10"/>
      <c r="I43" s="10"/>
      <c r="J43" s="10"/>
      <c r="K43" s="10"/>
      <c r="L43" s="10"/>
      <c r="M43" s="10"/>
      <c r="N43" s="10"/>
      <c r="O43" s="10"/>
      <c r="P43" s="10"/>
      <c r="Q43" s="10"/>
      <c r="R43" s="10"/>
      <c r="S43" s="10"/>
      <c r="T43" s="10"/>
      <c r="U43" s="10"/>
    </row>
    <row r="44" spans="1:21">
      <c r="A44" s="10"/>
      <c r="B44" s="10"/>
      <c r="C44" s="10"/>
      <c r="D44" s="10" t="str">
        <v>Lachlan</v>
      </c>
      <c r="E44" s="10"/>
      <c r="F44" s="10"/>
      <c r="G44" s="10"/>
      <c r="H44" s="10"/>
      <c r="I44" s="10"/>
      <c r="J44" s="10"/>
      <c r="K44" s="10"/>
      <c r="L44" s="10"/>
      <c r="M44" s="10"/>
      <c r="N44" s="10"/>
      <c r="O44" s="10"/>
      <c r="P44" s="10"/>
      <c r="Q44" s="10"/>
      <c r="R44" s="10"/>
      <c r="S44" s="10"/>
      <c r="T44" s="10"/>
      <c r="U44" s="10"/>
    </row>
    <row r="45" spans="1:21">
      <c r="A45" s="10"/>
      <c r="B45" s="10"/>
      <c r="C45" s="10"/>
      <c r="D45" s="10" t="str">
        <v>Leeton</v>
      </c>
      <c r="E45" s="10"/>
      <c r="F45" s="10"/>
      <c r="G45" s="10"/>
      <c r="H45" s="10"/>
      <c r="I45" s="10"/>
      <c r="J45" s="10"/>
      <c r="K45" s="10"/>
      <c r="L45" s="10"/>
      <c r="M45" s="10"/>
      <c r="N45" s="10"/>
      <c r="O45" s="10"/>
      <c r="P45" s="10"/>
      <c r="Q45" s="10"/>
      <c r="R45" s="10"/>
      <c r="S45" s="10"/>
      <c r="T45" s="10"/>
      <c r="U45" s="10"/>
    </row>
    <row r="46" spans="1:21">
      <c r="A46" s="10"/>
      <c r="B46" s="10"/>
      <c r="C46" s="10"/>
      <c r="D46" s="10" t="str">
        <v>Lithgow</v>
      </c>
      <c r="E46" s="10"/>
      <c r="F46" s="10"/>
      <c r="G46" s="10"/>
      <c r="H46" s="10"/>
      <c r="I46" s="10"/>
      <c r="J46" s="10"/>
      <c r="K46" s="10"/>
      <c r="L46" s="10"/>
      <c r="M46" s="10"/>
      <c r="N46" s="10"/>
      <c r="O46" s="10"/>
      <c r="P46" s="10"/>
      <c r="Q46" s="10"/>
      <c r="R46" s="10"/>
      <c r="S46" s="10"/>
      <c r="T46" s="10"/>
      <c r="U46" s="10"/>
    </row>
    <row r="47" spans="1:21">
      <c r="A47" s="10"/>
      <c r="B47" s="10"/>
      <c r="C47" s="10"/>
      <c r="D47" s="10" t="str">
        <v>Liverpool</v>
      </c>
      <c r="E47" s="10"/>
      <c r="F47" s="10"/>
      <c r="G47" s="10"/>
      <c r="H47" s="10"/>
      <c r="I47" s="10"/>
      <c r="J47" s="10"/>
      <c r="K47" s="10"/>
      <c r="L47" s="10"/>
      <c r="M47" s="10"/>
      <c r="N47" s="10"/>
      <c r="O47" s="10"/>
      <c r="P47" s="10"/>
      <c r="Q47" s="10"/>
      <c r="R47" s="10"/>
      <c r="S47" s="10"/>
      <c r="T47" s="10"/>
      <c r="U47" s="10"/>
    </row>
    <row r="48" spans="1:21">
      <c r="A48" s="10"/>
      <c r="B48" s="10"/>
      <c r="C48" s="10"/>
      <c r="D48" s="10" t="str">
        <v>Mid-Western Regional</v>
      </c>
      <c r="E48" s="10"/>
      <c r="F48" s="10"/>
      <c r="G48" s="10"/>
      <c r="M48" s="10"/>
      <c r="N48" s="10"/>
      <c r="O48" s="10"/>
      <c r="P48" s="10"/>
      <c r="Q48" s="10"/>
      <c r="R48" s="10"/>
      <c r="S48" s="10"/>
      <c r="T48" s="10"/>
      <c r="U48" s="10"/>
    </row>
    <row r="49" spans="1:21">
      <c r="A49" s="10"/>
      <c r="B49" s="10"/>
      <c r="C49" s="10"/>
      <c r="D49" s="10" t="str">
        <v>MidCoast</v>
      </c>
      <c r="E49" s="10"/>
      <c r="F49" s="10"/>
      <c r="G49" s="10"/>
      <c r="H49" s="10"/>
      <c r="I49" s="10"/>
      <c r="J49" s="10"/>
      <c r="K49" s="10"/>
      <c r="L49" s="10"/>
      <c r="M49" s="10"/>
      <c r="N49" s="10"/>
      <c r="O49" s="10"/>
      <c r="P49" s="10"/>
      <c r="Q49" s="10"/>
      <c r="R49" s="10"/>
      <c r="S49" s="10"/>
      <c r="T49" s="10"/>
      <c r="U49" s="10"/>
    </row>
    <row r="50" spans="1:21">
      <c r="A50" s="10"/>
      <c r="B50" s="10"/>
      <c r="C50" s="10"/>
      <c r="D50" s="10" t="str">
        <v>Murray River</v>
      </c>
      <c r="E50" s="10"/>
      <c r="F50" s="10"/>
      <c r="G50" s="10"/>
      <c r="H50" s="10"/>
      <c r="I50" s="10"/>
      <c r="J50" s="10"/>
      <c r="K50" s="10"/>
      <c r="L50" s="10"/>
      <c r="M50" s="10"/>
      <c r="N50" s="10"/>
      <c r="O50" s="10"/>
      <c r="P50" s="10"/>
      <c r="Q50" s="10"/>
      <c r="R50" s="10"/>
      <c r="S50" s="10"/>
      <c r="T50" s="10"/>
      <c r="U50" s="10"/>
    </row>
    <row r="51" spans="1:21">
      <c r="A51" s="10"/>
      <c r="B51" s="10"/>
      <c r="C51" s="10"/>
      <c r="D51" s="10" t="str">
        <v>Murrumbidgee</v>
      </c>
      <c r="E51" s="10"/>
      <c r="F51" s="10"/>
      <c r="G51" s="10"/>
      <c r="H51" s="10"/>
      <c r="I51" s="10"/>
      <c r="J51" s="10"/>
      <c r="K51" s="10"/>
      <c r="L51" s="10"/>
      <c r="M51" s="10"/>
      <c r="N51" s="10"/>
      <c r="O51" s="10"/>
      <c r="P51" s="10"/>
      <c r="Q51" s="10"/>
      <c r="R51" s="10"/>
      <c r="S51" s="10"/>
      <c r="T51" s="10"/>
      <c r="U51" s="10"/>
    </row>
    <row r="52" spans="1:21">
      <c r="A52" s="10"/>
      <c r="B52" s="10"/>
      <c r="C52" s="10"/>
      <c r="D52" s="10" t="str">
        <v>Nambucca</v>
      </c>
      <c r="E52" s="10"/>
      <c r="F52" s="10"/>
      <c r="G52" s="10"/>
      <c r="H52" s="10"/>
      <c r="I52" s="10"/>
      <c r="J52" s="10"/>
      <c r="K52" s="10"/>
      <c r="L52" s="10"/>
      <c r="M52" s="10"/>
      <c r="N52" s="10"/>
      <c r="O52" s="10"/>
      <c r="P52" s="10"/>
      <c r="Q52" s="10"/>
      <c r="R52" s="10"/>
      <c r="S52" s="10"/>
      <c r="T52" s="10"/>
      <c r="U52" s="10"/>
    </row>
    <row r="53" spans="1:21">
      <c r="A53" s="10"/>
      <c r="B53" s="10"/>
      <c r="C53" s="10"/>
      <c r="D53" s="10" t="str">
        <v>Narrabi</v>
      </c>
      <c r="E53" s="10"/>
      <c r="F53" s="10"/>
      <c r="G53" s="10"/>
      <c r="H53" s="10"/>
      <c r="I53" s="10"/>
      <c r="J53" s="10"/>
      <c r="K53" s="10"/>
      <c r="L53" s="10"/>
      <c r="M53" s="10"/>
      <c r="N53" s="10"/>
      <c r="O53" s="10"/>
      <c r="P53" s="10"/>
      <c r="Q53" s="10"/>
      <c r="R53" s="10"/>
      <c r="S53" s="10"/>
      <c r="T53" s="10"/>
      <c r="U53" s="10"/>
    </row>
    <row r="54" spans="1:21">
      <c r="A54" s="10"/>
      <c r="B54" s="10"/>
      <c r="C54" s="10"/>
      <c r="D54" s="10" t="str">
        <v>Narrandera</v>
      </c>
      <c r="E54" s="10"/>
      <c r="F54" s="10"/>
      <c r="G54" s="10"/>
      <c r="H54" s="10"/>
      <c r="I54" s="10"/>
      <c r="J54" s="10"/>
      <c r="K54" s="10"/>
      <c r="L54" s="10"/>
      <c r="M54" s="10"/>
      <c r="N54" s="10"/>
      <c r="O54" s="10"/>
      <c r="P54" s="10"/>
      <c r="Q54" s="10"/>
      <c r="R54" s="10"/>
      <c r="S54" s="10"/>
      <c r="T54" s="10"/>
      <c r="U54" s="10"/>
    </row>
    <row r="55" spans="1:21">
      <c r="A55" s="10"/>
      <c r="B55" s="10"/>
      <c r="C55" s="10"/>
      <c r="D55" s="10" t="str">
        <v>Narromine</v>
      </c>
      <c r="E55" s="10"/>
      <c r="F55" s="10"/>
      <c r="G55" s="10"/>
      <c r="H55" s="10"/>
      <c r="I55" s="10"/>
      <c r="J55" s="10"/>
      <c r="K55" s="10"/>
      <c r="L55" s="10"/>
      <c r="M55" s="10"/>
      <c r="N55" s="10"/>
      <c r="O55" s="10"/>
      <c r="P55" s="10"/>
      <c r="Q55" s="10"/>
      <c r="R55" s="10"/>
      <c r="S55" s="10"/>
      <c r="T55" s="10"/>
      <c r="U55" s="10"/>
    </row>
    <row r="56" spans="1:21">
      <c r="A56" s="10"/>
      <c r="B56" s="10"/>
      <c r="C56" s="10"/>
      <c r="D56" s="10" t="str">
        <v>Orange</v>
      </c>
      <c r="E56" s="10"/>
      <c r="F56" s="10"/>
      <c r="G56" s="10"/>
      <c r="H56" s="10"/>
      <c r="I56" s="10"/>
      <c r="J56" s="10"/>
      <c r="K56" s="10"/>
      <c r="L56" s="10"/>
      <c r="M56" s="10"/>
      <c r="N56" s="10"/>
      <c r="O56" s="10"/>
      <c r="P56" s="10"/>
      <c r="Q56" s="10"/>
      <c r="R56" s="10"/>
      <c r="S56" s="10"/>
      <c r="T56" s="10"/>
      <c r="U56" s="10"/>
    </row>
    <row r="57" spans="1:21">
      <c r="A57" s="10"/>
      <c r="B57" s="10"/>
      <c r="C57" s="10"/>
      <c r="D57" s="10" t="str">
        <v>Parkes</v>
      </c>
      <c r="E57" s="10"/>
      <c r="F57" s="10"/>
      <c r="G57" s="10"/>
      <c r="H57" s="10"/>
      <c r="I57" s="10"/>
      <c r="J57" s="10"/>
      <c r="K57" s="10"/>
      <c r="L57" s="10"/>
      <c r="M57" s="10"/>
      <c r="N57" s="10"/>
      <c r="O57" s="10"/>
      <c r="P57" s="10"/>
      <c r="Q57" s="10"/>
      <c r="R57" s="10"/>
      <c r="S57" s="10"/>
      <c r="T57" s="10"/>
      <c r="U57" s="10"/>
    </row>
    <row r="58" spans="1:21">
      <c r="A58" s="10"/>
      <c r="B58" s="10"/>
      <c r="C58" s="10"/>
      <c r="D58" s="10" t="str">
        <v>Port Macquarie</v>
      </c>
      <c r="E58" s="10"/>
      <c r="F58" s="10"/>
      <c r="G58" s="10"/>
      <c r="H58" s="10"/>
      <c r="I58" s="10"/>
      <c r="J58" s="10"/>
      <c r="K58" s="10"/>
      <c r="L58" s="10"/>
      <c r="M58" s="10"/>
      <c r="N58" s="10"/>
      <c r="O58" s="10"/>
      <c r="P58" s="10"/>
      <c r="Q58" s="10"/>
      <c r="R58" s="10"/>
      <c r="S58" s="10"/>
      <c r="T58" s="10"/>
      <c r="U58" s="10"/>
    </row>
    <row r="59" spans="1:21">
      <c r="A59" s="10"/>
      <c r="B59" s="10"/>
      <c r="C59" s="10"/>
      <c r="D59" s="10" t="str">
        <v>Queanbeyan</v>
      </c>
      <c r="E59" s="10"/>
      <c r="F59" s="10"/>
      <c r="G59" s="10"/>
      <c r="H59" s="10"/>
      <c r="I59" s="10"/>
      <c r="J59" s="10"/>
      <c r="K59" s="10"/>
      <c r="L59" s="10"/>
      <c r="M59" s="10"/>
      <c r="N59" s="10"/>
      <c r="O59" s="10"/>
      <c r="P59" s="10"/>
      <c r="Q59" s="10"/>
      <c r="R59" s="10"/>
      <c r="S59" s="10"/>
      <c r="T59" s="10"/>
      <c r="U59" s="10"/>
    </row>
    <row r="60" spans="1:21">
      <c r="A60" s="10"/>
      <c r="B60" s="10"/>
      <c r="C60" s="10"/>
      <c r="D60" s="10" t="str">
        <v>Riverina</v>
      </c>
      <c r="E60" s="10"/>
      <c r="F60" s="10"/>
      <c r="G60" s="10"/>
      <c r="H60" s="10"/>
      <c r="I60" s="10"/>
      <c r="J60" s="10"/>
      <c r="K60" s="10"/>
      <c r="L60" s="10"/>
      <c r="M60" s="10"/>
      <c r="N60" s="10"/>
      <c r="O60" s="10"/>
      <c r="P60" s="10"/>
      <c r="Q60" s="10"/>
      <c r="R60" s="10"/>
      <c r="S60" s="10"/>
      <c r="T60" s="10"/>
      <c r="U60" s="10"/>
    </row>
    <row r="61" spans="1:21">
      <c r="A61" s="10"/>
      <c r="B61" s="10"/>
      <c r="C61" s="10"/>
      <c r="D61" s="10" t="str">
        <v>Rous</v>
      </c>
      <c r="E61" s="10"/>
      <c r="F61" s="10"/>
      <c r="G61" s="10"/>
      <c r="H61" s="10"/>
      <c r="I61" s="10"/>
      <c r="J61" s="10"/>
      <c r="K61" s="10"/>
      <c r="L61" s="10"/>
      <c r="M61" s="10"/>
      <c r="N61" s="10"/>
      <c r="O61" s="10"/>
      <c r="P61" s="10"/>
      <c r="Q61" s="10"/>
      <c r="R61" s="10"/>
      <c r="S61" s="10"/>
      <c r="T61" s="10"/>
      <c r="U61" s="10"/>
    </row>
    <row r="62" spans="1:21">
      <c r="A62" s="10"/>
      <c r="B62" s="10"/>
      <c r="C62" s="10"/>
      <c r="D62" s="10" t="str">
        <v>Shoalhaven</v>
      </c>
      <c r="E62" s="10"/>
      <c r="F62" s="10"/>
      <c r="G62" s="10"/>
      <c r="H62" s="10"/>
      <c r="I62" s="10"/>
      <c r="J62" s="10"/>
      <c r="K62" s="10"/>
      <c r="L62" s="10"/>
      <c r="M62" s="10"/>
      <c r="N62" s="10"/>
      <c r="O62" s="10"/>
      <c r="P62" s="10"/>
      <c r="Q62" s="10"/>
      <c r="R62" s="10"/>
      <c r="S62" s="10"/>
      <c r="T62" s="10"/>
      <c r="U62" s="10"/>
    </row>
    <row r="63" spans="1:21">
      <c r="A63" s="10"/>
      <c r="B63" s="10"/>
      <c r="C63" s="10"/>
      <c r="D63" s="10" t="str">
        <v>Snowy Monaro</v>
      </c>
      <c r="E63" s="10"/>
      <c r="F63" s="10"/>
      <c r="G63" s="10"/>
      <c r="H63" s="10"/>
      <c r="I63" s="10"/>
      <c r="J63" s="10"/>
      <c r="K63" s="10"/>
      <c r="L63" s="10"/>
      <c r="M63" s="10"/>
      <c r="N63" s="10"/>
      <c r="O63" s="10"/>
      <c r="P63" s="10"/>
      <c r="Q63" s="10"/>
      <c r="R63" s="10"/>
      <c r="S63" s="10"/>
      <c r="T63" s="10"/>
      <c r="U63" s="10"/>
    </row>
    <row r="64" spans="1:21">
      <c r="A64" s="10"/>
      <c r="B64" s="10"/>
      <c r="C64" s="10"/>
      <c r="D64" s="10" t="str">
        <v>Snowy Valley</v>
      </c>
      <c r="E64" s="10"/>
      <c r="F64" s="10"/>
      <c r="G64" s="10"/>
      <c r="H64" s="10"/>
      <c r="I64" s="10"/>
      <c r="J64" s="10"/>
      <c r="K64" s="10"/>
      <c r="L64" s="10"/>
      <c r="M64" s="10"/>
      <c r="N64" s="10"/>
      <c r="O64" s="10"/>
      <c r="P64" s="10"/>
      <c r="Q64" s="10"/>
      <c r="R64" s="10"/>
      <c r="S64" s="10"/>
      <c r="T64" s="10"/>
      <c r="U64" s="10"/>
    </row>
    <row r="65" spans="1:21">
      <c r="A65" s="10"/>
      <c r="B65" s="10"/>
      <c r="C65" s="10"/>
      <c r="D65" s="10" t="str">
        <v>Tenterfield</v>
      </c>
      <c r="E65" s="10"/>
      <c r="F65" s="10"/>
      <c r="G65" s="10"/>
      <c r="H65" s="10"/>
      <c r="I65" s="10"/>
      <c r="J65" s="10"/>
      <c r="K65" s="10"/>
      <c r="L65" s="10"/>
      <c r="M65" s="10"/>
      <c r="N65" s="10"/>
      <c r="O65" s="10"/>
      <c r="P65" s="10"/>
      <c r="Q65" s="10"/>
      <c r="R65" s="10"/>
      <c r="S65" s="10"/>
      <c r="T65" s="10"/>
      <c r="U65" s="10"/>
    </row>
    <row r="66" spans="1:21">
      <c r="A66" s="10"/>
      <c r="B66" s="10"/>
      <c r="C66" s="10"/>
      <c r="D66" s="10" t="str">
        <v>Tweed</v>
      </c>
      <c r="E66" s="10"/>
      <c r="F66" s="10"/>
      <c r="G66" s="10"/>
      <c r="H66" s="10"/>
      <c r="I66" s="10"/>
      <c r="J66" s="10"/>
      <c r="K66" s="10"/>
      <c r="L66" s="10"/>
      <c r="M66" s="10"/>
      <c r="N66" s="10"/>
      <c r="O66" s="10"/>
      <c r="P66" s="10"/>
      <c r="Q66" s="10"/>
      <c r="R66" s="10"/>
      <c r="S66" s="10"/>
      <c r="T66" s="10"/>
      <c r="U66" s="10"/>
    </row>
    <row r="67" spans="1:21">
      <c r="A67" s="10"/>
      <c r="B67" s="10"/>
      <c r="C67" s="10"/>
      <c r="D67" s="10" t="str">
        <v>Upper Lachlan</v>
      </c>
      <c r="E67" s="10"/>
      <c r="F67" s="10"/>
      <c r="G67" s="10"/>
      <c r="H67" s="10"/>
      <c r="I67" s="10"/>
      <c r="J67" s="10"/>
      <c r="K67" s="10"/>
      <c r="L67" s="10"/>
      <c r="M67" s="10"/>
      <c r="N67" s="10"/>
      <c r="O67" s="10"/>
      <c r="P67" s="10"/>
      <c r="Q67" s="10"/>
      <c r="R67" s="10"/>
      <c r="S67" s="10"/>
      <c r="T67" s="10"/>
      <c r="U67" s="10"/>
    </row>
    <row r="68" spans="1:21">
      <c r="A68" s="10"/>
      <c r="B68" s="10"/>
      <c r="C68" s="10"/>
      <c r="D68" s="10" t="str">
        <v>Uralla</v>
      </c>
      <c r="E68" s="10"/>
      <c r="F68" s="10"/>
      <c r="G68" s="10"/>
      <c r="H68" s="10"/>
      <c r="I68" s="10"/>
      <c r="J68" s="10"/>
      <c r="K68" s="10"/>
      <c r="L68" s="10"/>
      <c r="M68" s="10"/>
      <c r="N68" s="10"/>
      <c r="O68" s="10"/>
      <c r="P68" s="10"/>
      <c r="Q68" s="10"/>
      <c r="R68" s="10"/>
      <c r="S68" s="10"/>
      <c r="T68" s="10"/>
      <c r="U68" s="10"/>
    </row>
    <row r="69" spans="1:21">
      <c r="A69" s="10"/>
      <c r="B69" s="10"/>
      <c r="C69" s="10"/>
      <c r="D69" s="10" t="str">
        <v>Walcha</v>
      </c>
      <c r="E69" s="10"/>
      <c r="F69" s="10"/>
      <c r="G69" s="10"/>
      <c r="H69" s="10"/>
      <c r="I69" s="10"/>
      <c r="J69" s="10"/>
      <c r="K69" s="10"/>
      <c r="L69" s="10"/>
      <c r="M69" s="10"/>
      <c r="N69" s="10"/>
      <c r="O69" s="10"/>
      <c r="P69" s="10"/>
      <c r="Q69" s="10"/>
      <c r="R69" s="10"/>
      <c r="S69" s="10"/>
      <c r="T69" s="10"/>
      <c r="U69" s="10"/>
    </row>
    <row r="70" spans="1:21">
      <c r="A70" s="10"/>
      <c r="B70" s="10"/>
      <c r="C70" s="10"/>
      <c r="D70" s="10" t="str">
        <v>Walgett</v>
      </c>
      <c r="E70" s="10"/>
      <c r="F70" s="10"/>
      <c r="G70" s="10"/>
      <c r="H70" s="10"/>
      <c r="I70" s="10"/>
      <c r="J70" s="10"/>
      <c r="K70" s="10"/>
      <c r="L70" s="10"/>
      <c r="M70" s="10"/>
      <c r="N70" s="10"/>
      <c r="O70" s="10"/>
      <c r="P70" s="10"/>
      <c r="Q70" s="10"/>
      <c r="R70" s="10"/>
      <c r="S70" s="10"/>
      <c r="T70" s="10"/>
      <c r="U70" s="10"/>
    </row>
    <row r="71" spans="1:21">
      <c r="A71" s="10"/>
      <c r="B71" s="10"/>
      <c r="C71" s="10"/>
      <c r="D71" s="10" t="str">
        <v>Yass</v>
      </c>
      <c r="E71" s="10"/>
      <c r="F71" s="10"/>
      <c r="G71" s="10"/>
      <c r="H71" s="10"/>
      <c r="I71" s="10"/>
      <c r="J71" s="10"/>
      <c r="K71" s="10"/>
      <c r="L71" s="10"/>
      <c r="M71" s="10"/>
      <c r="N71" s="10"/>
      <c r="O71" s="10"/>
      <c r="P71" s="10"/>
      <c r="Q71" s="10"/>
      <c r="R71" s="10"/>
      <c r="S71" s="10"/>
      <c r="T71" s="10"/>
      <c r="U71" s="10"/>
    </row>
    <row r="72" spans="1:21">
      <c r="A72" s="10"/>
      <c r="B72" s="10"/>
      <c r="C72" s="10"/>
      <c r="D72" s="10" t="str">
        <v xml:space="preserve">Central Coast </v>
      </c>
      <c r="E72" s="10"/>
      <c r="F72" s="10"/>
      <c r="G72" s="10"/>
      <c r="H72" s="10"/>
      <c r="I72" s="10"/>
      <c r="J72" s="10"/>
      <c r="K72" s="10"/>
      <c r="L72" s="10"/>
      <c r="M72" s="10"/>
      <c r="N72" s="10"/>
      <c r="O72" s="10"/>
      <c r="P72" s="10"/>
      <c r="Q72" s="10"/>
      <c r="R72" s="10"/>
      <c r="S72" s="10"/>
      <c r="T72" s="10"/>
      <c r="U72" s="10"/>
    </row>
    <row r="73" spans="1:21">
      <c r="A73" s="10"/>
      <c r="B73" s="10"/>
      <c r="C73" s="10"/>
      <c r="D73" s="10" t="str">
        <v>NSW/VIC</v>
      </c>
      <c r="E73" s="10"/>
      <c r="F73" s="10"/>
      <c r="G73" s="10"/>
      <c r="H73" s="10"/>
      <c r="I73" s="10"/>
      <c r="J73" s="10"/>
      <c r="K73" s="10"/>
      <c r="L73" s="10"/>
      <c r="M73" s="10"/>
      <c r="N73" s="10"/>
      <c r="O73" s="10"/>
      <c r="P73" s="10"/>
      <c r="Q73" s="10"/>
      <c r="R73" s="10"/>
      <c r="S73" s="10"/>
      <c r="T73" s="10"/>
      <c r="U73" s="10"/>
    </row>
    <row r="74" spans="1:21">
      <c r="A74" s="10"/>
      <c r="B74" s="10"/>
      <c r="C74" s="10"/>
      <c r="D74" s="10" t="str">
        <v>Australia</v>
      </c>
      <c r="E74" s="10"/>
      <c r="F74" s="10"/>
      <c r="G74" s="10"/>
      <c r="H74" s="10"/>
      <c r="I74" s="10"/>
      <c r="J74" s="10"/>
      <c r="K74" s="10"/>
      <c r="L74" s="10"/>
      <c r="M74" s="10"/>
      <c r="N74" s="10"/>
      <c r="O74" s="10"/>
      <c r="P74" s="10"/>
      <c r="Q74" s="10"/>
      <c r="R74" s="10"/>
      <c r="S74" s="10"/>
      <c r="T74" s="10"/>
      <c r="U74" s="10"/>
    </row>
    <row r="75" spans="1:21">
      <c r="A75" s="10"/>
      <c r="B75" s="10"/>
      <c r="C75" s="10"/>
      <c r="D75" s="10" t="str">
        <v>Wodonga</v>
      </c>
      <c r="E75" s="10"/>
      <c r="F75" s="10"/>
      <c r="G75" s="10"/>
    </row>
    <row r="76" spans="1:21">
      <c r="D76" t="str">
        <v>Bendigo</v>
      </c>
      <c r="E76" s="10"/>
    </row>
    <row r="77" spans="1:21">
      <c r="D77" t="str">
        <v xml:space="preserve">Albury </v>
      </c>
      <c r="E77" s="10"/>
    </row>
    <row r="78" spans="1:21">
      <c r="D78" t="str">
        <v>Sydney</v>
      </c>
      <c r="E78" s="10"/>
    </row>
    <row r="79" spans="1:21">
      <c r="D79" t="str">
        <v>ACT</v>
      </c>
      <c r="E79" s="10"/>
    </row>
    <row r="80" spans="1:21">
      <c r="D80">
        <v>0</v>
      </c>
      <c r="E80" s="10"/>
    </row>
    <row r="81" spans="5:5">
      <c r="E81" s="10"/>
    </row>
    <row r="82" spans="5:5">
      <c r="E82" s="10"/>
    </row>
    <row r="83" spans="5:5">
      <c r="E83" s="10"/>
    </row>
  </sheetData>
  <dataValidations count="2">
    <dataValidation type="list" allowBlank="1" showInputMessage="1" showErrorMessage="1" sqref="H9:H39" xr:uid="{B2AA067A-2B3D-4034-BA06-9660F42939D6}">
      <formula1>$F$9:$F$26</formula1>
    </dataValidation>
    <dataValidation type="list" allowBlank="1" showInputMessage="1" showErrorMessage="1" sqref="N8" xr:uid="{86CB8596-23C2-4749-9986-FA26A25ABB67}">
      <formula1>#REF!</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8F5E-4172-4D7E-9466-720EB1515E58}">
  <sheetPr codeName="Sheet7">
    <tabColor theme="4"/>
  </sheetPr>
  <dimension ref="A1:AP122"/>
  <sheetViews>
    <sheetView topLeftCell="A8" zoomScale="85" zoomScaleNormal="85" workbookViewId="0">
      <selection activeCell="J55" sqref="J54:J55"/>
    </sheetView>
  </sheetViews>
  <sheetFormatPr defaultRowHeight="16.5"/>
  <cols>
    <col min="7" max="7" width="21.23046875" customWidth="1"/>
    <col min="9" max="9" width="9.3828125" bestFit="1" customWidth="1"/>
  </cols>
  <sheetData>
    <row r="1" spans="1:42" s="11" customFormat="1" ht="35.25" customHeight="1">
      <c r="A1" s="1"/>
      <c r="B1" s="25"/>
      <c r="C1" s="2"/>
      <c r="D1" s="2"/>
      <c r="E1" s="2"/>
      <c r="F1" s="2"/>
      <c r="G1" s="2"/>
      <c r="H1" s="1"/>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42" s="11" customFormat="1" ht="26.25" customHeight="1">
      <c r="A2" s="3"/>
      <c r="B2" s="12" t="s">
        <v>2</v>
      </c>
      <c r="C2" s="3"/>
      <c r="D2" s="3"/>
      <c r="E2" s="3"/>
      <c r="F2" s="3"/>
      <c r="G2" s="3"/>
      <c r="H2" s="3"/>
      <c r="I2" s="3"/>
      <c r="J2" s="3"/>
      <c r="K2" s="3"/>
      <c r="L2" s="3"/>
      <c r="M2" s="3"/>
      <c r="N2" s="3"/>
      <c r="O2" s="3"/>
      <c r="P2" s="3"/>
      <c r="Q2" s="3"/>
      <c r="R2" s="3"/>
      <c r="S2" s="13"/>
      <c r="T2" s="13"/>
      <c r="U2" s="13"/>
      <c r="V2" s="13"/>
      <c r="W2" s="13"/>
      <c r="X2" s="13"/>
      <c r="Y2" s="13"/>
      <c r="Z2" s="13"/>
      <c r="AA2" s="13"/>
      <c r="AB2" s="13"/>
      <c r="AC2" s="13"/>
      <c r="AD2" s="13"/>
      <c r="AE2" s="13"/>
      <c r="AF2" s="13"/>
      <c r="AG2" s="13"/>
      <c r="AH2" s="13"/>
      <c r="AI2" s="13"/>
      <c r="AJ2" s="13"/>
      <c r="AK2" s="13"/>
      <c r="AL2" s="13"/>
      <c r="AM2" s="13"/>
      <c r="AN2" s="13"/>
      <c r="AO2" s="13"/>
      <c r="AP2" s="13"/>
    </row>
    <row r="3" spans="1:42" s="7" customFormat="1" ht="14.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c r="A4" s="10"/>
      <c r="B4" s="10" t="s">
        <v>363</v>
      </c>
      <c r="C4" s="10"/>
      <c r="D4" s="10"/>
      <c r="E4" s="10"/>
      <c r="F4" s="10"/>
      <c r="G4" s="10"/>
      <c r="H4" s="10"/>
      <c r="I4" s="10"/>
      <c r="J4" s="10"/>
      <c r="K4" s="10"/>
      <c r="L4" s="10"/>
      <c r="M4" s="10"/>
      <c r="N4" s="10"/>
      <c r="O4" s="10"/>
      <c r="P4" s="10"/>
      <c r="Q4" s="10"/>
      <c r="R4" s="10"/>
      <c r="S4" s="10"/>
    </row>
    <row r="5" spans="1:42">
      <c r="A5" s="10"/>
      <c r="B5" s="10"/>
      <c r="C5" s="10"/>
      <c r="D5" s="10"/>
      <c r="E5" s="10"/>
      <c r="F5" s="10"/>
      <c r="G5" s="10"/>
      <c r="H5" s="10"/>
      <c r="I5" s="10"/>
      <c r="J5" s="10"/>
      <c r="K5" s="10"/>
      <c r="L5" s="10"/>
      <c r="M5" s="10"/>
      <c r="N5" s="10"/>
      <c r="O5" s="10"/>
      <c r="P5" s="10"/>
      <c r="Q5" s="10"/>
      <c r="R5" s="10"/>
      <c r="S5" s="10"/>
    </row>
    <row r="6" spans="1:42" ht="18">
      <c r="A6" s="10"/>
      <c r="B6" s="14" t="s">
        <v>3</v>
      </c>
      <c r="C6" s="15"/>
      <c r="D6" s="16"/>
      <c r="E6" s="16"/>
      <c r="F6" s="10"/>
      <c r="G6" s="17" t="s">
        <v>4</v>
      </c>
      <c r="H6" s="10"/>
      <c r="I6" s="10"/>
      <c r="J6" s="10"/>
      <c r="K6" s="10"/>
      <c r="L6" s="10"/>
      <c r="M6" s="10"/>
      <c r="N6" s="10"/>
      <c r="O6" s="10"/>
      <c r="P6" s="10"/>
      <c r="Q6" s="10"/>
      <c r="R6" s="10"/>
      <c r="S6" s="10"/>
    </row>
    <row r="7" spans="1:42">
      <c r="A7" s="10"/>
      <c r="B7" s="18" t="s">
        <v>5</v>
      </c>
      <c r="C7" s="19" t="s">
        <v>6</v>
      </c>
      <c r="D7" s="20"/>
      <c r="E7" s="20"/>
      <c r="F7" s="10"/>
      <c r="G7" s="21" t="s">
        <v>331</v>
      </c>
      <c r="H7" s="10" t="s">
        <v>187</v>
      </c>
      <c r="I7" s="26">
        <f>$G$105/E25</f>
        <v>1.7252311756935272</v>
      </c>
      <c r="J7" s="10"/>
      <c r="K7" s="10"/>
      <c r="L7" s="10"/>
      <c r="M7" s="10"/>
      <c r="N7" s="10"/>
      <c r="O7" s="10"/>
      <c r="P7" s="10"/>
      <c r="Q7" s="10"/>
      <c r="R7" s="10"/>
      <c r="S7" s="10"/>
    </row>
    <row r="8" spans="1:42">
      <c r="A8" s="10"/>
      <c r="B8" s="18" t="s">
        <v>7</v>
      </c>
      <c r="C8" s="19" t="s">
        <v>8</v>
      </c>
      <c r="D8" s="20"/>
      <c r="E8" s="20"/>
      <c r="F8" s="10"/>
      <c r="G8" s="21" t="s">
        <v>332</v>
      </c>
      <c r="H8" s="10" t="s">
        <v>188</v>
      </c>
      <c r="I8" s="26">
        <f>$G$105/E29</f>
        <v>1.6748957999358773</v>
      </c>
      <c r="J8" s="10"/>
      <c r="K8" s="10"/>
      <c r="L8" s="10"/>
      <c r="M8" s="10"/>
      <c r="N8" s="10"/>
      <c r="O8" s="10"/>
      <c r="P8" s="10"/>
      <c r="Q8" s="10"/>
      <c r="R8" s="10"/>
      <c r="S8" s="10"/>
    </row>
    <row r="9" spans="1:42">
      <c r="A9" s="10"/>
      <c r="B9" s="18" t="s">
        <v>9</v>
      </c>
      <c r="C9" s="19" t="s">
        <v>10</v>
      </c>
      <c r="D9" s="20"/>
      <c r="E9" s="20"/>
      <c r="F9" s="10"/>
      <c r="G9" s="21" t="s">
        <v>333</v>
      </c>
      <c r="H9" s="10" t="s">
        <v>189</v>
      </c>
      <c r="I9" s="26">
        <f>$G$105/E33</f>
        <v>1.6355666875391364</v>
      </c>
      <c r="J9" s="10"/>
      <c r="K9" s="10"/>
      <c r="L9" s="10"/>
      <c r="M9" s="10"/>
      <c r="N9" s="10"/>
      <c r="O9" s="10"/>
      <c r="P9" s="10"/>
      <c r="Q9" s="10"/>
      <c r="R9" s="10"/>
      <c r="S9" s="10"/>
    </row>
    <row r="10" spans="1:42">
      <c r="A10" s="10"/>
      <c r="B10" s="18" t="s">
        <v>11</v>
      </c>
      <c r="C10" s="19" t="s">
        <v>12</v>
      </c>
      <c r="D10" s="20"/>
      <c r="E10" s="20"/>
      <c r="F10" s="10"/>
      <c r="G10" s="21" t="s">
        <v>334</v>
      </c>
      <c r="H10" s="10" t="s">
        <v>190</v>
      </c>
      <c r="I10" s="26">
        <f>$G$105/E37</f>
        <v>1.5970651177010091</v>
      </c>
      <c r="J10" s="10"/>
      <c r="K10" s="10"/>
      <c r="L10" s="10"/>
      <c r="M10" s="10"/>
      <c r="N10" s="10"/>
      <c r="O10" s="10"/>
      <c r="P10" s="10"/>
      <c r="Q10" s="10"/>
      <c r="R10" s="10"/>
      <c r="S10" s="10"/>
    </row>
    <row r="11" spans="1:42">
      <c r="A11" s="10"/>
      <c r="B11" s="18" t="s">
        <v>13</v>
      </c>
      <c r="C11" s="27">
        <v>3</v>
      </c>
      <c r="D11" s="20"/>
      <c r="E11" s="20"/>
      <c r="F11" s="10"/>
      <c r="G11" s="21" t="s">
        <v>335</v>
      </c>
      <c r="H11" s="10" t="s">
        <v>191</v>
      </c>
      <c r="I11" s="26">
        <f>$G$105/E41</f>
        <v>1.5473933649289102</v>
      </c>
      <c r="J11" s="10"/>
      <c r="K11" s="10"/>
      <c r="L11" s="10"/>
      <c r="M11" s="10"/>
      <c r="N11" s="10"/>
      <c r="O11" s="10"/>
      <c r="P11" s="10"/>
      <c r="Q11" s="10"/>
      <c r="R11" s="10"/>
      <c r="S11" s="10"/>
    </row>
    <row r="12" spans="1:42">
      <c r="A12" s="10"/>
      <c r="B12" s="22" t="s">
        <v>14</v>
      </c>
      <c r="C12" s="28">
        <v>17777</v>
      </c>
      <c r="D12" s="20"/>
      <c r="E12" s="20"/>
      <c r="F12" s="10"/>
      <c r="G12" s="21" t="s">
        <v>336</v>
      </c>
      <c r="H12" s="10" t="s">
        <v>192</v>
      </c>
      <c r="I12" s="26">
        <f>$G$105/E45</f>
        <v>1.502876869965478</v>
      </c>
      <c r="J12" s="10"/>
      <c r="K12" s="10"/>
      <c r="L12" s="10"/>
      <c r="M12" s="10"/>
      <c r="N12" s="10"/>
      <c r="O12" s="10"/>
      <c r="P12" s="10"/>
      <c r="Q12" s="10"/>
      <c r="R12" s="10"/>
      <c r="S12" s="10"/>
    </row>
    <row r="13" spans="1:42">
      <c r="A13" s="10"/>
      <c r="B13" s="22" t="s">
        <v>15</v>
      </c>
      <c r="C13" s="28">
        <v>42887</v>
      </c>
      <c r="D13" s="20"/>
      <c r="E13" s="20"/>
      <c r="F13" s="10"/>
      <c r="G13" s="21" t="s">
        <v>337</v>
      </c>
      <c r="H13" s="10" t="s">
        <v>193</v>
      </c>
      <c r="I13" s="26">
        <f>$G$105/E49</f>
        <v>1.4539382131923189</v>
      </c>
      <c r="J13" s="10"/>
      <c r="K13" s="10"/>
      <c r="L13" s="10"/>
      <c r="M13" s="10"/>
      <c r="N13" s="10"/>
      <c r="O13" s="10"/>
      <c r="P13" s="10"/>
      <c r="Q13" s="10"/>
      <c r="R13" s="10"/>
      <c r="S13" s="10"/>
    </row>
    <row r="14" spans="1:42">
      <c r="A14" s="10"/>
      <c r="B14" s="18" t="s">
        <v>16</v>
      </c>
      <c r="C14" s="27">
        <v>276</v>
      </c>
      <c r="D14" s="20"/>
      <c r="E14" s="20"/>
      <c r="F14" s="10"/>
      <c r="G14" s="21" t="s">
        <v>338</v>
      </c>
      <c r="H14" s="10" t="s">
        <v>194</v>
      </c>
      <c r="I14" s="26">
        <f>$G$105/E53</f>
        <v>1.4099865047233471</v>
      </c>
      <c r="J14" s="10"/>
      <c r="K14" s="10"/>
      <c r="L14" s="10"/>
      <c r="M14" s="10"/>
      <c r="N14" s="10"/>
      <c r="O14" s="10"/>
      <c r="P14" s="10"/>
      <c r="Q14" s="10"/>
      <c r="R14" s="10"/>
      <c r="S14" s="10"/>
    </row>
    <row r="15" spans="1:42">
      <c r="A15" s="10"/>
      <c r="B15" s="18" t="s">
        <v>17</v>
      </c>
      <c r="C15" s="19" t="s">
        <v>18</v>
      </c>
      <c r="D15" s="20"/>
      <c r="E15" s="20"/>
      <c r="F15" s="10"/>
      <c r="G15" s="21" t="s">
        <v>339</v>
      </c>
      <c r="H15" s="10" t="s">
        <v>195</v>
      </c>
      <c r="I15" s="26">
        <f>$G$105/E57</f>
        <v>1.3780005275652865</v>
      </c>
      <c r="J15" s="10"/>
      <c r="K15" s="10"/>
      <c r="L15" s="10"/>
      <c r="M15" s="10"/>
      <c r="N15" s="10"/>
      <c r="O15" s="10"/>
      <c r="P15" s="10"/>
      <c r="Q15" s="10"/>
      <c r="R15" s="10"/>
      <c r="S15" s="10"/>
    </row>
    <row r="16" spans="1:42">
      <c r="A16" s="10"/>
      <c r="B16" s="28">
        <v>36586</v>
      </c>
      <c r="C16" s="29">
        <v>69.7</v>
      </c>
      <c r="D16" s="20"/>
      <c r="E16" s="20"/>
      <c r="F16" s="10"/>
      <c r="G16" s="21" t="s">
        <v>340</v>
      </c>
      <c r="H16" s="10" t="s">
        <v>196</v>
      </c>
      <c r="I16" s="26">
        <f>$G$105/E61</f>
        <v>1.3364031721667948</v>
      </c>
      <c r="J16" s="10"/>
      <c r="K16" s="10"/>
      <c r="L16" s="10"/>
      <c r="M16" s="10"/>
      <c r="N16" s="10"/>
      <c r="O16" s="10"/>
      <c r="P16" s="10"/>
      <c r="Q16" s="10"/>
      <c r="R16" s="10"/>
      <c r="S16" s="10"/>
    </row>
    <row r="17" spans="1:19">
      <c r="A17" s="10"/>
      <c r="B17" s="28">
        <v>36678</v>
      </c>
      <c r="C17" s="29">
        <v>70.2</v>
      </c>
      <c r="D17" s="20"/>
      <c r="E17" s="20"/>
      <c r="F17" s="10"/>
      <c r="G17" s="21" t="s">
        <v>341</v>
      </c>
      <c r="H17" s="10" t="s">
        <v>197</v>
      </c>
      <c r="I17" s="26">
        <f>$G$105/E65</f>
        <v>1.3063265816454117</v>
      </c>
      <c r="J17" s="10"/>
      <c r="K17" s="10"/>
      <c r="L17" s="10"/>
      <c r="M17" s="10"/>
      <c r="N17" s="10"/>
      <c r="O17" s="10"/>
      <c r="P17" s="10"/>
      <c r="Q17" s="10"/>
      <c r="R17" s="10"/>
      <c r="S17" s="10"/>
    </row>
    <row r="18" spans="1:19">
      <c r="A18" s="10"/>
      <c r="B18" s="28">
        <v>36770</v>
      </c>
      <c r="C18" s="29">
        <v>72.900000000000006</v>
      </c>
      <c r="D18" s="20"/>
      <c r="E18" s="20"/>
      <c r="F18" s="10"/>
      <c r="G18" s="21" t="s">
        <v>342</v>
      </c>
      <c r="H18" s="10" t="s">
        <v>198</v>
      </c>
      <c r="I18" s="26">
        <f>$G$105/E69</f>
        <v>1.2772616136919315</v>
      </c>
      <c r="J18" s="10"/>
      <c r="K18" s="10"/>
      <c r="L18" s="10"/>
      <c r="M18" s="10"/>
      <c r="N18" s="10"/>
      <c r="O18" s="10"/>
      <c r="P18" s="10"/>
      <c r="Q18" s="10"/>
      <c r="R18" s="10"/>
      <c r="S18" s="10"/>
    </row>
    <row r="19" spans="1:19">
      <c r="A19" s="10"/>
      <c r="B19" s="28">
        <v>36861</v>
      </c>
      <c r="C19" s="29">
        <v>73.099999999999994</v>
      </c>
      <c r="D19" s="20"/>
      <c r="E19" s="20"/>
      <c r="F19" s="10"/>
      <c r="G19" s="21" t="s">
        <v>343</v>
      </c>
      <c r="H19" s="10" t="s">
        <v>199</v>
      </c>
      <c r="I19" s="26">
        <f>$G$105/E73</f>
        <v>1.2435134491787672</v>
      </c>
      <c r="J19" s="10"/>
      <c r="K19" s="10"/>
      <c r="L19" s="10"/>
      <c r="M19" s="10"/>
      <c r="N19" s="10"/>
      <c r="O19" s="10"/>
      <c r="P19" s="10"/>
      <c r="Q19" s="10"/>
      <c r="R19" s="10"/>
      <c r="S19" s="10"/>
    </row>
    <row r="20" spans="1:19">
      <c r="A20" s="10"/>
      <c r="B20" s="28">
        <v>36951</v>
      </c>
      <c r="C20" s="29">
        <v>73.900000000000006</v>
      </c>
      <c r="D20" s="20"/>
      <c r="E20" s="20"/>
      <c r="F20" s="10"/>
      <c r="G20" s="21" t="s">
        <v>344</v>
      </c>
      <c r="H20" s="10" t="s">
        <v>200</v>
      </c>
      <c r="I20" s="26">
        <f>$G$105/E77</f>
        <v>1.2225602621109293</v>
      </c>
      <c r="J20" s="10"/>
      <c r="K20" s="10"/>
      <c r="L20" s="10"/>
      <c r="M20" s="10"/>
      <c r="N20" s="10"/>
      <c r="O20" s="10"/>
      <c r="P20" s="10"/>
      <c r="Q20" s="10"/>
      <c r="R20" s="10"/>
      <c r="S20" s="10"/>
    </row>
    <row r="21" spans="1:19">
      <c r="A21" s="10"/>
      <c r="B21" s="28">
        <v>37043</v>
      </c>
      <c r="C21" s="29">
        <v>74.5</v>
      </c>
      <c r="D21" s="20"/>
      <c r="E21" s="20"/>
      <c r="F21" s="10"/>
      <c r="G21" s="21" t="s">
        <v>345</v>
      </c>
      <c r="H21" s="10" t="s">
        <v>201</v>
      </c>
      <c r="I21" s="26">
        <f>$G$105/E81</f>
        <v>1.2059095106186519</v>
      </c>
      <c r="J21" s="10"/>
      <c r="K21" s="10"/>
      <c r="L21" s="10"/>
      <c r="M21" s="10"/>
      <c r="N21" s="10"/>
      <c r="O21" s="10"/>
      <c r="P21" s="10"/>
      <c r="Q21" s="10"/>
      <c r="R21" s="10"/>
      <c r="S21" s="10"/>
    </row>
    <row r="22" spans="1:19">
      <c r="A22" s="10"/>
      <c r="B22" s="28">
        <v>37135</v>
      </c>
      <c r="C22" s="29">
        <v>74.7</v>
      </c>
      <c r="D22" s="20"/>
      <c r="E22" s="20"/>
      <c r="F22" s="10"/>
      <c r="G22" s="21" t="s">
        <v>346</v>
      </c>
      <c r="H22" s="10" t="s">
        <v>202</v>
      </c>
      <c r="I22" s="26">
        <f>$G$105/E85</f>
        <v>1.1856559237403543</v>
      </c>
      <c r="J22" s="10"/>
      <c r="K22" s="10"/>
      <c r="L22" s="10"/>
      <c r="M22" s="10"/>
      <c r="N22" s="10"/>
      <c r="O22" s="10"/>
      <c r="P22" s="10"/>
      <c r="Q22" s="10"/>
      <c r="R22" s="10"/>
      <c r="S22" s="10"/>
    </row>
    <row r="23" spans="1:19">
      <c r="A23" s="10"/>
      <c r="B23" s="28">
        <v>37226</v>
      </c>
      <c r="C23" s="29">
        <v>75.400000000000006</v>
      </c>
      <c r="D23" s="20"/>
      <c r="E23" s="20"/>
      <c r="F23" s="10"/>
      <c r="G23" s="21" t="s">
        <v>347</v>
      </c>
      <c r="H23" s="10" t="s">
        <v>203</v>
      </c>
      <c r="I23" s="26">
        <f>$G$105/E89</f>
        <v>1.1632153195279449</v>
      </c>
      <c r="J23" s="10"/>
      <c r="K23" s="10"/>
      <c r="L23" s="10"/>
      <c r="M23" s="10"/>
      <c r="N23" s="10"/>
      <c r="O23" s="10"/>
      <c r="P23" s="10"/>
      <c r="Q23" s="10"/>
      <c r="R23" s="10"/>
      <c r="S23" s="10"/>
    </row>
    <row r="24" spans="1:19">
      <c r="A24" s="10"/>
      <c r="B24" s="28">
        <v>37316</v>
      </c>
      <c r="C24" s="29">
        <v>76.099999999999994</v>
      </c>
      <c r="D24" s="20"/>
      <c r="E24" s="20"/>
      <c r="F24" s="10"/>
      <c r="G24" s="21" t="s">
        <v>348</v>
      </c>
      <c r="H24" s="10" t="s">
        <v>204</v>
      </c>
      <c r="I24" s="26">
        <f>$G$105/E93</f>
        <v>1.1334345845085705</v>
      </c>
      <c r="J24" s="10"/>
      <c r="K24" s="10"/>
      <c r="L24" s="10"/>
      <c r="M24" s="10"/>
      <c r="N24" s="10"/>
      <c r="O24" s="10"/>
      <c r="P24" s="10"/>
      <c r="Q24" s="10"/>
      <c r="R24" s="10"/>
      <c r="S24" s="10"/>
    </row>
    <row r="25" spans="1:19">
      <c r="A25" s="10"/>
      <c r="B25" s="28">
        <v>37408</v>
      </c>
      <c r="C25" s="29">
        <v>76.599999999999994</v>
      </c>
      <c r="D25" s="23" t="s">
        <v>19</v>
      </c>
      <c r="E25" s="34">
        <f>AVERAGE(C22:C25)</f>
        <v>75.7</v>
      </c>
      <c r="F25" s="10"/>
      <c r="G25" s="21" t="s">
        <v>349</v>
      </c>
      <c r="H25" s="10" t="s">
        <v>186</v>
      </c>
      <c r="I25" s="26">
        <f>$G$105/E97</f>
        <v>1.1292693471681801</v>
      </c>
      <c r="J25" s="10"/>
      <c r="K25" s="10"/>
      <c r="L25" s="10"/>
      <c r="M25" s="10"/>
      <c r="N25" s="10"/>
      <c r="O25" s="10"/>
      <c r="P25" s="10"/>
      <c r="Q25" s="10"/>
      <c r="R25" s="10"/>
      <c r="S25" s="10"/>
    </row>
    <row r="26" spans="1:19">
      <c r="A26" s="10"/>
      <c r="B26" s="28">
        <v>37500</v>
      </c>
      <c r="C26" s="29">
        <v>77.099999999999994</v>
      </c>
      <c r="D26" s="20"/>
      <c r="E26" s="20"/>
      <c r="F26" s="10"/>
      <c r="G26" s="21" t="s">
        <v>350</v>
      </c>
      <c r="H26" s="10" t="s">
        <v>205</v>
      </c>
      <c r="I26" s="26">
        <f>$G$105/E101</f>
        <v>1.1112529249095939</v>
      </c>
      <c r="J26" s="10"/>
      <c r="K26" s="10"/>
      <c r="L26" s="10"/>
      <c r="M26" s="10"/>
      <c r="N26" s="10"/>
      <c r="O26" s="10"/>
      <c r="P26" s="10"/>
      <c r="Q26" s="10"/>
      <c r="R26" s="10"/>
      <c r="S26" s="10"/>
    </row>
    <row r="27" spans="1:19">
      <c r="A27" s="10"/>
      <c r="B27" s="28">
        <v>37591</v>
      </c>
      <c r="C27" s="29">
        <v>77.599999999999994</v>
      </c>
      <c r="D27" s="20"/>
      <c r="E27" s="20"/>
      <c r="F27" s="10"/>
      <c r="G27" s="21" t="s">
        <v>351</v>
      </c>
      <c r="H27" s="10" t="s">
        <v>207</v>
      </c>
      <c r="I27" s="26">
        <f>$G$105/E105</f>
        <v>1.063951120162933</v>
      </c>
      <c r="J27" s="10"/>
      <c r="K27" s="10"/>
      <c r="L27" s="10"/>
      <c r="M27" s="10"/>
      <c r="N27" s="10"/>
      <c r="O27" s="10"/>
      <c r="P27" s="10"/>
      <c r="Q27" s="10"/>
      <c r="R27" s="10"/>
      <c r="S27" s="10"/>
    </row>
    <row r="28" spans="1:19">
      <c r="A28" s="10"/>
      <c r="B28" s="28">
        <v>37681</v>
      </c>
      <c r="C28" s="29">
        <v>78.599999999999994</v>
      </c>
      <c r="D28" s="20"/>
      <c r="E28" s="20"/>
      <c r="F28" s="10"/>
      <c r="G28" s="21" t="s">
        <v>482</v>
      </c>
      <c r="H28" s="10" t="s">
        <v>208</v>
      </c>
      <c r="I28" s="26">
        <f>$G$105/E108</f>
        <v>1</v>
      </c>
      <c r="J28" s="10"/>
      <c r="K28" s="10"/>
      <c r="L28" s="10"/>
      <c r="M28" s="10"/>
      <c r="N28" s="10"/>
      <c r="O28" s="10"/>
      <c r="P28" s="10"/>
      <c r="Q28" s="10"/>
      <c r="R28" s="10"/>
      <c r="S28" s="10"/>
    </row>
    <row r="29" spans="1:19">
      <c r="A29" s="10"/>
      <c r="B29" s="28">
        <v>37773</v>
      </c>
      <c r="C29" s="29">
        <v>78.599999999999994</v>
      </c>
      <c r="D29" s="23" t="s">
        <v>20</v>
      </c>
      <c r="E29" s="34">
        <f>AVERAGE(C26:C29)</f>
        <v>77.974999999999994</v>
      </c>
      <c r="F29" s="10"/>
      <c r="G29" s="10"/>
      <c r="H29" s="10"/>
      <c r="I29" s="42"/>
      <c r="J29" s="10"/>
      <c r="K29" s="10"/>
      <c r="L29" s="10"/>
      <c r="M29" s="10"/>
      <c r="N29" s="10"/>
      <c r="O29" s="10"/>
      <c r="P29" s="10"/>
      <c r="Q29" s="10"/>
      <c r="R29" s="10"/>
      <c r="S29" s="10"/>
    </row>
    <row r="30" spans="1:19">
      <c r="A30" s="10"/>
      <c r="B30" s="28">
        <v>37865</v>
      </c>
      <c r="C30" s="29">
        <v>79.099999999999994</v>
      </c>
      <c r="D30" s="20"/>
      <c r="E30" s="20"/>
      <c r="F30" s="10"/>
      <c r="G30" s="10"/>
      <c r="H30" s="10"/>
      <c r="I30" s="10"/>
      <c r="J30" s="10"/>
      <c r="K30" s="10"/>
      <c r="L30" s="10"/>
      <c r="M30" s="10"/>
      <c r="N30" s="10"/>
      <c r="O30" s="10"/>
      <c r="P30" s="10"/>
      <c r="Q30" s="10"/>
      <c r="R30" s="10"/>
      <c r="S30" s="10"/>
    </row>
    <row r="31" spans="1:19">
      <c r="A31" s="10"/>
      <c r="B31" s="28">
        <v>37956</v>
      </c>
      <c r="C31" s="29">
        <v>79.5</v>
      </c>
      <c r="D31" s="20"/>
      <c r="E31" s="20"/>
      <c r="F31" s="10"/>
      <c r="G31" s="10"/>
      <c r="H31" s="10"/>
      <c r="I31" s="10"/>
      <c r="J31" s="10"/>
      <c r="K31" s="10"/>
      <c r="L31" s="10"/>
      <c r="M31" s="10"/>
      <c r="N31" s="10"/>
      <c r="O31" s="10"/>
      <c r="P31" s="10"/>
      <c r="Q31" s="10"/>
      <c r="R31" s="10"/>
      <c r="S31" s="10"/>
    </row>
    <row r="32" spans="1:19">
      <c r="A32" s="10"/>
      <c r="B32" s="28">
        <v>38047</v>
      </c>
      <c r="C32" s="29">
        <v>80.2</v>
      </c>
      <c r="D32" s="20"/>
      <c r="E32" s="20"/>
      <c r="F32" s="10"/>
      <c r="G32" s="10"/>
      <c r="H32" s="10"/>
      <c r="I32" s="10"/>
      <c r="J32" s="10"/>
      <c r="K32" s="10"/>
      <c r="L32" s="10"/>
      <c r="M32" s="10"/>
      <c r="N32" s="10"/>
      <c r="O32" s="10"/>
      <c r="P32" s="10"/>
      <c r="Q32" s="10"/>
      <c r="R32" s="10"/>
      <c r="S32" s="10"/>
    </row>
    <row r="33" spans="1:19">
      <c r="A33" s="10"/>
      <c r="B33" s="28">
        <v>38139</v>
      </c>
      <c r="C33" s="29">
        <v>80.599999999999994</v>
      </c>
      <c r="D33" s="23" t="s">
        <v>21</v>
      </c>
      <c r="E33" s="34">
        <f>AVERAGE(C30:C33)</f>
        <v>79.849999999999994</v>
      </c>
      <c r="F33" s="10"/>
      <c r="G33" s="10"/>
      <c r="H33" s="10"/>
      <c r="I33" s="10"/>
      <c r="J33" s="10"/>
      <c r="K33" s="10"/>
      <c r="L33" s="10"/>
      <c r="M33" s="10"/>
      <c r="N33" s="10"/>
      <c r="O33" s="10"/>
      <c r="P33" s="10"/>
      <c r="Q33" s="10"/>
      <c r="R33" s="10"/>
      <c r="S33" s="10"/>
    </row>
    <row r="34" spans="1:19">
      <c r="A34" s="10"/>
      <c r="B34" s="28">
        <v>38231</v>
      </c>
      <c r="C34" s="29">
        <v>80.900000000000006</v>
      </c>
      <c r="D34" s="20"/>
      <c r="E34" s="20"/>
      <c r="F34" s="10"/>
      <c r="G34" s="10"/>
      <c r="H34" s="10"/>
      <c r="I34" s="10"/>
      <c r="J34" s="10"/>
      <c r="K34" s="10"/>
      <c r="L34" s="10"/>
      <c r="M34" s="10"/>
      <c r="N34" s="10"/>
      <c r="O34" s="10"/>
      <c r="P34" s="10"/>
      <c r="Q34" s="10"/>
      <c r="R34" s="10"/>
      <c r="S34" s="10"/>
    </row>
    <row r="35" spans="1:19">
      <c r="A35" s="10"/>
      <c r="B35" s="28">
        <v>38322</v>
      </c>
      <c r="C35" s="29">
        <v>81.5</v>
      </c>
      <c r="D35" s="20"/>
      <c r="E35" s="20"/>
      <c r="F35" s="10"/>
      <c r="G35" s="10"/>
      <c r="H35" s="10"/>
      <c r="I35" s="10"/>
      <c r="J35" s="10"/>
      <c r="K35" s="10"/>
      <c r="L35" s="10"/>
      <c r="M35" s="10"/>
      <c r="N35" s="10"/>
      <c r="O35" s="10"/>
      <c r="P35" s="10"/>
      <c r="Q35" s="10"/>
      <c r="R35" s="10"/>
      <c r="S35" s="10"/>
    </row>
    <row r="36" spans="1:19">
      <c r="A36" s="10"/>
      <c r="B36" s="28">
        <v>38412</v>
      </c>
      <c r="C36" s="29">
        <v>82.1</v>
      </c>
      <c r="D36" s="20"/>
      <c r="E36" s="20"/>
      <c r="F36" s="10"/>
      <c r="G36" s="10"/>
      <c r="H36" s="10"/>
      <c r="I36" s="10"/>
      <c r="J36" s="10"/>
      <c r="K36" s="10"/>
      <c r="L36" s="10"/>
      <c r="M36" s="10"/>
      <c r="N36" s="10"/>
      <c r="O36" s="10"/>
      <c r="P36" s="10"/>
      <c r="Q36" s="10"/>
      <c r="R36" s="10"/>
      <c r="S36" s="10"/>
    </row>
    <row r="37" spans="1:19">
      <c r="A37" s="10"/>
      <c r="B37" s="28">
        <v>38504</v>
      </c>
      <c r="C37" s="29">
        <v>82.6</v>
      </c>
      <c r="D37" s="23" t="s">
        <v>22</v>
      </c>
      <c r="E37" s="34">
        <f>AVERAGE(C34:C37)</f>
        <v>81.775000000000006</v>
      </c>
      <c r="F37" s="10"/>
      <c r="G37" s="10"/>
      <c r="H37" s="10"/>
      <c r="I37" s="10"/>
      <c r="J37" s="10"/>
      <c r="K37" s="10"/>
      <c r="L37" s="10"/>
      <c r="M37" s="10"/>
      <c r="N37" s="10"/>
      <c r="O37" s="10"/>
      <c r="P37" s="10"/>
      <c r="Q37" s="10"/>
      <c r="R37" s="10"/>
      <c r="S37" s="10"/>
    </row>
    <row r="38" spans="1:19">
      <c r="A38" s="10"/>
      <c r="B38" s="28">
        <v>38596</v>
      </c>
      <c r="C38" s="29">
        <v>83.4</v>
      </c>
      <c r="D38" s="20"/>
      <c r="E38" s="20"/>
      <c r="F38" s="10"/>
      <c r="G38" s="10"/>
      <c r="H38" s="10"/>
      <c r="I38" s="10"/>
      <c r="J38" s="10"/>
      <c r="K38" s="10"/>
      <c r="L38" s="10"/>
      <c r="M38" s="10"/>
      <c r="N38" s="10"/>
      <c r="O38" s="10"/>
      <c r="P38" s="10"/>
      <c r="Q38" s="10"/>
      <c r="R38" s="10"/>
      <c r="S38" s="10"/>
    </row>
    <row r="39" spans="1:19">
      <c r="A39" s="10"/>
      <c r="B39" s="28">
        <v>38687</v>
      </c>
      <c r="C39" s="29">
        <v>83.8</v>
      </c>
      <c r="D39" s="20"/>
      <c r="E39" s="20"/>
      <c r="F39" s="10"/>
      <c r="G39" s="10"/>
      <c r="H39" s="10"/>
      <c r="I39" s="10"/>
      <c r="J39" s="10"/>
      <c r="K39" s="10"/>
      <c r="L39" s="10"/>
      <c r="M39" s="10"/>
      <c r="N39" s="10"/>
      <c r="O39" s="10"/>
      <c r="P39" s="10"/>
      <c r="Q39" s="10"/>
      <c r="R39" s="10"/>
      <c r="S39" s="10"/>
    </row>
    <row r="40" spans="1:19">
      <c r="A40" s="10"/>
      <c r="B40" s="28">
        <v>38777</v>
      </c>
      <c r="C40" s="29">
        <v>84.5</v>
      </c>
      <c r="D40" s="20"/>
      <c r="E40" s="20"/>
      <c r="F40" s="10"/>
      <c r="G40" s="10"/>
      <c r="H40" s="10"/>
      <c r="I40" s="10"/>
      <c r="J40" s="10"/>
      <c r="K40" s="10"/>
      <c r="L40" s="10"/>
      <c r="M40" s="10"/>
      <c r="N40" s="10"/>
      <c r="O40" s="10"/>
      <c r="P40" s="10"/>
      <c r="Q40" s="10"/>
      <c r="R40" s="10"/>
      <c r="S40" s="10"/>
    </row>
    <row r="41" spans="1:19">
      <c r="A41" s="10"/>
      <c r="B41" s="28">
        <v>38869</v>
      </c>
      <c r="C41" s="29">
        <v>85.9</v>
      </c>
      <c r="D41" s="23" t="s">
        <v>23</v>
      </c>
      <c r="E41" s="34">
        <f>AVERAGE(C38:C41)</f>
        <v>84.4</v>
      </c>
      <c r="F41" s="10"/>
      <c r="G41" s="10"/>
      <c r="H41" s="10"/>
      <c r="I41" s="10"/>
      <c r="J41" s="10"/>
      <c r="K41" s="10"/>
      <c r="L41" s="10"/>
      <c r="M41" s="10"/>
      <c r="N41" s="10"/>
      <c r="O41" s="10"/>
      <c r="P41" s="10"/>
      <c r="Q41" s="10"/>
      <c r="R41" s="10"/>
      <c r="S41" s="10"/>
    </row>
    <row r="42" spans="1:19">
      <c r="A42" s="10"/>
      <c r="B42" s="28">
        <v>38961</v>
      </c>
      <c r="C42" s="29">
        <v>86.7</v>
      </c>
      <c r="D42" s="20"/>
      <c r="E42" s="20"/>
      <c r="F42" s="10"/>
      <c r="G42" s="10"/>
      <c r="H42" s="10"/>
      <c r="I42" s="10"/>
      <c r="J42" s="10"/>
      <c r="K42" s="10"/>
      <c r="L42" s="10"/>
      <c r="M42" s="10"/>
      <c r="N42" s="10"/>
      <c r="O42" s="10"/>
      <c r="P42" s="10"/>
      <c r="Q42" s="10"/>
      <c r="R42" s="10"/>
      <c r="S42" s="10"/>
    </row>
    <row r="43" spans="1:19">
      <c r="A43" s="10"/>
      <c r="B43" s="28">
        <v>39052</v>
      </c>
      <c r="C43" s="29">
        <v>86.6</v>
      </c>
      <c r="D43" s="20"/>
      <c r="E43" s="20"/>
      <c r="F43" s="10"/>
      <c r="G43" s="10"/>
      <c r="H43" s="10"/>
      <c r="I43" s="10"/>
      <c r="J43" s="10"/>
      <c r="K43" s="10"/>
      <c r="L43" s="10"/>
      <c r="M43" s="10"/>
      <c r="N43" s="10"/>
      <c r="O43" s="10"/>
      <c r="P43" s="10"/>
      <c r="Q43" s="10"/>
      <c r="R43" s="10"/>
      <c r="S43" s="10"/>
    </row>
    <row r="44" spans="1:19">
      <c r="A44" s="10"/>
      <c r="B44" s="28">
        <v>39142</v>
      </c>
      <c r="C44" s="29">
        <v>86.6</v>
      </c>
      <c r="D44" s="20"/>
      <c r="E44" s="20"/>
      <c r="F44" s="10"/>
      <c r="G44" s="10"/>
      <c r="H44" s="10"/>
      <c r="I44" s="10"/>
      <c r="J44" s="10"/>
      <c r="K44" s="10"/>
      <c r="L44" s="10"/>
      <c r="M44" s="10"/>
      <c r="N44" s="10"/>
      <c r="O44" s="10"/>
      <c r="P44" s="10"/>
      <c r="Q44" s="10"/>
      <c r="R44" s="10"/>
      <c r="S44" s="10"/>
    </row>
    <row r="45" spans="1:19">
      <c r="A45" s="10"/>
      <c r="B45" s="28">
        <v>39234</v>
      </c>
      <c r="C45" s="29">
        <v>87.7</v>
      </c>
      <c r="D45" s="23" t="s">
        <v>24</v>
      </c>
      <c r="E45" s="34">
        <f>AVERAGE(C42:C45)</f>
        <v>86.899999999999991</v>
      </c>
      <c r="F45" s="10"/>
      <c r="G45" s="10"/>
      <c r="H45" s="10"/>
      <c r="I45" s="10"/>
      <c r="J45" s="10"/>
      <c r="K45" s="10"/>
      <c r="L45" s="10"/>
      <c r="M45" s="10"/>
      <c r="N45" s="10"/>
      <c r="O45" s="10"/>
      <c r="P45" s="10"/>
      <c r="Q45" s="10"/>
      <c r="R45" s="10"/>
      <c r="S45" s="10"/>
    </row>
    <row r="46" spans="1:19">
      <c r="A46" s="10"/>
      <c r="B46" s="28">
        <v>39326</v>
      </c>
      <c r="C46" s="29">
        <v>88.3</v>
      </c>
      <c r="D46" s="20"/>
      <c r="E46" s="20"/>
      <c r="F46" s="10"/>
      <c r="G46" s="10"/>
      <c r="H46" s="10"/>
      <c r="I46" s="10"/>
      <c r="J46" s="10"/>
      <c r="K46" s="10"/>
      <c r="L46" s="10"/>
      <c r="M46" s="10"/>
      <c r="N46" s="10"/>
      <c r="O46" s="10"/>
      <c r="P46" s="10"/>
      <c r="Q46" s="10"/>
      <c r="R46" s="10"/>
      <c r="S46" s="10"/>
    </row>
    <row r="47" spans="1:19">
      <c r="A47" s="10"/>
      <c r="B47" s="28">
        <v>39417</v>
      </c>
      <c r="C47" s="29">
        <v>89.1</v>
      </c>
      <c r="D47" s="20"/>
      <c r="E47" s="20"/>
      <c r="F47" s="10"/>
      <c r="G47" s="10"/>
      <c r="H47" s="10"/>
      <c r="I47" s="10"/>
      <c r="J47" s="10"/>
      <c r="K47" s="10"/>
      <c r="L47" s="10"/>
      <c r="M47" s="10"/>
      <c r="N47" s="10"/>
      <c r="O47" s="10"/>
      <c r="P47" s="10"/>
      <c r="Q47" s="10"/>
      <c r="R47" s="10"/>
      <c r="S47" s="10"/>
    </row>
    <row r="48" spans="1:19">
      <c r="A48" s="10"/>
      <c r="B48" s="28">
        <v>39508</v>
      </c>
      <c r="C48" s="29">
        <v>90.3</v>
      </c>
      <c r="D48" s="20"/>
      <c r="E48" s="20"/>
      <c r="F48" s="10"/>
      <c r="G48" s="10"/>
      <c r="H48" s="10"/>
      <c r="I48" s="10"/>
      <c r="J48" s="10"/>
      <c r="K48" s="10"/>
      <c r="L48" s="10"/>
      <c r="M48" s="10"/>
      <c r="N48" s="10"/>
      <c r="O48" s="10"/>
      <c r="P48" s="10"/>
      <c r="Q48" s="10"/>
      <c r="R48" s="10"/>
      <c r="S48" s="10"/>
    </row>
    <row r="49" spans="1:19">
      <c r="A49" s="10"/>
      <c r="B49" s="28">
        <v>39600</v>
      </c>
      <c r="C49" s="29">
        <v>91.6</v>
      </c>
      <c r="D49" s="23" t="s">
        <v>25</v>
      </c>
      <c r="E49" s="34">
        <f>AVERAGE(C46:C49)</f>
        <v>89.824999999999989</v>
      </c>
      <c r="F49" s="10"/>
      <c r="G49" s="10"/>
      <c r="H49" s="10"/>
      <c r="I49" s="10"/>
      <c r="J49" s="10"/>
      <c r="K49" s="10"/>
      <c r="L49" s="10"/>
      <c r="M49" s="10"/>
      <c r="N49" s="10"/>
      <c r="O49" s="10"/>
      <c r="P49" s="10"/>
      <c r="Q49" s="10"/>
      <c r="R49" s="10"/>
      <c r="S49" s="10"/>
    </row>
    <row r="50" spans="1:19">
      <c r="A50" s="10"/>
      <c r="B50" s="28">
        <v>39692</v>
      </c>
      <c r="C50" s="29">
        <v>92.7</v>
      </c>
      <c r="D50" s="20"/>
      <c r="E50" s="20"/>
      <c r="F50" s="10"/>
      <c r="G50" s="10"/>
      <c r="H50" s="10"/>
      <c r="I50" s="10"/>
      <c r="J50" s="10"/>
      <c r="K50" s="10"/>
      <c r="L50" s="10"/>
      <c r="M50" s="10"/>
      <c r="N50" s="10"/>
      <c r="O50" s="10"/>
      <c r="P50" s="10"/>
      <c r="Q50" s="10"/>
      <c r="R50" s="10"/>
      <c r="S50" s="10"/>
    </row>
    <row r="51" spans="1:19">
      <c r="A51" s="10"/>
      <c r="B51" s="28">
        <v>39783</v>
      </c>
      <c r="C51" s="29">
        <v>92.4</v>
      </c>
      <c r="D51" s="20"/>
      <c r="E51" s="20"/>
      <c r="F51" s="10"/>
      <c r="G51" s="10"/>
      <c r="H51" s="10"/>
      <c r="I51" s="10"/>
      <c r="J51" s="10"/>
      <c r="K51" s="10"/>
      <c r="L51" s="10"/>
      <c r="M51" s="10"/>
      <c r="N51" s="10"/>
      <c r="O51" s="10"/>
      <c r="P51" s="10"/>
      <c r="Q51" s="10"/>
      <c r="R51" s="10"/>
      <c r="S51" s="10"/>
    </row>
    <row r="52" spans="1:19">
      <c r="A52" s="10"/>
      <c r="B52" s="28">
        <v>39873</v>
      </c>
      <c r="C52" s="29">
        <v>92.5</v>
      </c>
      <c r="D52" s="20"/>
      <c r="E52" s="20"/>
      <c r="F52" s="10"/>
      <c r="G52" s="10"/>
      <c r="H52" s="10"/>
      <c r="I52" s="10"/>
      <c r="J52" s="10"/>
      <c r="K52" s="10"/>
      <c r="L52" s="10"/>
      <c r="M52" s="10"/>
      <c r="N52" s="10"/>
      <c r="O52" s="10"/>
      <c r="P52" s="10"/>
      <c r="Q52" s="10"/>
      <c r="R52" s="10"/>
      <c r="S52" s="10"/>
    </row>
    <row r="53" spans="1:19">
      <c r="A53" s="10"/>
      <c r="B53" s="28">
        <v>39965</v>
      </c>
      <c r="C53" s="29">
        <v>92.9</v>
      </c>
      <c r="D53" s="23" t="s">
        <v>26</v>
      </c>
      <c r="E53" s="34">
        <f>AVERAGE(C50:C53)</f>
        <v>92.625</v>
      </c>
      <c r="F53" s="10"/>
      <c r="G53" s="10"/>
      <c r="H53" s="10"/>
      <c r="I53" s="10"/>
      <c r="J53" s="10"/>
      <c r="K53" s="10"/>
      <c r="L53" s="10"/>
      <c r="M53" s="10"/>
      <c r="N53" s="10"/>
      <c r="O53" s="10"/>
      <c r="P53" s="10"/>
      <c r="Q53" s="10"/>
      <c r="R53" s="10"/>
      <c r="S53" s="10"/>
    </row>
    <row r="54" spans="1:19">
      <c r="A54" s="10"/>
      <c r="B54" s="28">
        <v>40057</v>
      </c>
      <c r="C54" s="29">
        <v>93.8</v>
      </c>
      <c r="D54" s="20"/>
      <c r="E54" s="20"/>
      <c r="F54" s="10"/>
      <c r="G54" s="10"/>
      <c r="H54" s="10"/>
      <c r="I54" s="10"/>
      <c r="J54" s="10"/>
      <c r="K54" s="10"/>
      <c r="L54" s="10"/>
      <c r="M54" s="10"/>
      <c r="N54" s="10"/>
      <c r="O54" s="10"/>
      <c r="P54" s="10"/>
      <c r="Q54" s="10"/>
      <c r="R54" s="10"/>
      <c r="S54" s="10"/>
    </row>
    <row r="55" spans="1:19">
      <c r="A55" s="10"/>
      <c r="B55" s="28">
        <v>40148</v>
      </c>
      <c r="C55" s="29">
        <v>94.3</v>
      </c>
      <c r="D55" s="20"/>
      <c r="E55" s="20"/>
      <c r="F55" s="10"/>
      <c r="G55" s="10"/>
      <c r="H55" s="10"/>
      <c r="I55" s="10"/>
      <c r="J55" s="10"/>
      <c r="K55" s="10"/>
      <c r="L55" s="10"/>
      <c r="M55" s="10"/>
      <c r="N55" s="10"/>
      <c r="O55" s="10"/>
      <c r="P55" s="10"/>
      <c r="Q55" s="10"/>
      <c r="R55" s="10"/>
      <c r="S55" s="10"/>
    </row>
    <row r="56" spans="1:19">
      <c r="A56" s="10"/>
      <c r="B56" s="28">
        <v>40238</v>
      </c>
      <c r="C56" s="29">
        <v>95.2</v>
      </c>
      <c r="D56" s="20"/>
      <c r="E56" s="20"/>
      <c r="F56" s="10"/>
      <c r="G56" s="10"/>
      <c r="H56" s="10"/>
      <c r="I56" s="10"/>
      <c r="J56" s="10"/>
      <c r="K56" s="10"/>
      <c r="L56" s="10"/>
      <c r="M56" s="10"/>
      <c r="N56" s="10"/>
      <c r="O56" s="10"/>
      <c r="P56" s="10"/>
      <c r="Q56" s="10"/>
      <c r="R56" s="10"/>
      <c r="S56" s="10"/>
    </row>
    <row r="57" spans="1:19">
      <c r="A57" s="10"/>
      <c r="B57" s="28">
        <v>40330</v>
      </c>
      <c r="C57" s="29">
        <v>95.8</v>
      </c>
      <c r="D57" s="23" t="s">
        <v>27</v>
      </c>
      <c r="E57" s="34">
        <f>AVERAGE(C54:C57)</f>
        <v>94.775000000000006</v>
      </c>
      <c r="F57" s="10"/>
      <c r="G57" s="10"/>
      <c r="H57" s="10"/>
      <c r="I57" s="10"/>
      <c r="J57" s="10"/>
      <c r="K57" s="10"/>
      <c r="L57" s="10"/>
      <c r="M57" s="10"/>
      <c r="N57" s="10"/>
      <c r="O57" s="10"/>
      <c r="P57" s="10"/>
      <c r="Q57" s="10"/>
      <c r="R57" s="10"/>
      <c r="S57" s="10"/>
    </row>
    <row r="58" spans="1:19">
      <c r="A58" s="10"/>
      <c r="B58" s="28">
        <v>40422</v>
      </c>
      <c r="C58" s="29">
        <v>96.5</v>
      </c>
      <c r="D58" s="20"/>
      <c r="E58" s="20"/>
      <c r="F58" s="10"/>
      <c r="G58" s="10"/>
      <c r="H58" s="10"/>
      <c r="I58" s="10"/>
      <c r="J58" s="10"/>
      <c r="K58" s="10"/>
      <c r="L58" s="10"/>
      <c r="M58" s="10"/>
      <c r="N58" s="10"/>
      <c r="O58" s="10"/>
      <c r="P58" s="10"/>
      <c r="Q58" s="10"/>
      <c r="R58" s="10"/>
      <c r="S58" s="10"/>
    </row>
    <row r="59" spans="1:19">
      <c r="A59" s="10"/>
      <c r="B59" s="28">
        <v>40513</v>
      </c>
      <c r="C59" s="29">
        <v>96.9</v>
      </c>
      <c r="D59" s="20"/>
      <c r="E59" s="20"/>
      <c r="F59" s="10"/>
      <c r="G59" s="10"/>
      <c r="H59" s="10"/>
      <c r="I59" s="10"/>
      <c r="J59" s="10"/>
      <c r="K59" s="10"/>
      <c r="L59" s="10"/>
      <c r="M59" s="10"/>
      <c r="N59" s="10"/>
      <c r="O59" s="10"/>
      <c r="P59" s="10"/>
      <c r="Q59" s="10"/>
      <c r="R59" s="10"/>
      <c r="S59" s="10"/>
    </row>
    <row r="60" spans="1:19">
      <c r="A60" s="10"/>
      <c r="B60" s="28">
        <v>40603</v>
      </c>
      <c r="C60" s="29">
        <v>98.3</v>
      </c>
      <c r="D60" s="20"/>
      <c r="E60" s="20"/>
      <c r="F60" s="10"/>
      <c r="G60" s="10"/>
      <c r="H60" s="10"/>
      <c r="I60" s="10"/>
      <c r="J60" s="10"/>
      <c r="K60" s="10"/>
      <c r="L60" s="10"/>
      <c r="M60" s="10"/>
      <c r="N60" s="10"/>
      <c r="O60" s="10"/>
      <c r="P60" s="10"/>
      <c r="Q60" s="10"/>
      <c r="R60" s="10"/>
      <c r="S60" s="10"/>
    </row>
    <row r="61" spans="1:19">
      <c r="A61" s="10"/>
      <c r="B61" s="28">
        <v>40695</v>
      </c>
      <c r="C61" s="29">
        <v>99.2</v>
      </c>
      <c r="D61" s="23" t="s">
        <v>28</v>
      </c>
      <c r="E61" s="34">
        <f>AVERAGE(C58:C61)</f>
        <v>97.724999999999994</v>
      </c>
      <c r="F61" s="10"/>
      <c r="G61" s="10"/>
      <c r="H61" s="10"/>
      <c r="I61" s="10"/>
      <c r="J61" s="10"/>
      <c r="K61" s="10"/>
      <c r="L61" s="10"/>
      <c r="M61" s="10"/>
      <c r="N61" s="10"/>
      <c r="O61" s="10"/>
      <c r="P61" s="10"/>
      <c r="Q61" s="10"/>
      <c r="R61" s="10"/>
      <c r="S61" s="10"/>
    </row>
    <row r="62" spans="1:19">
      <c r="A62" s="10"/>
      <c r="B62" s="28">
        <v>40787</v>
      </c>
      <c r="C62" s="29">
        <v>99.8</v>
      </c>
      <c r="D62" s="20"/>
      <c r="E62" s="20"/>
      <c r="F62" s="10"/>
      <c r="G62" s="10"/>
      <c r="H62" s="10"/>
      <c r="I62" s="10"/>
      <c r="J62" s="10"/>
      <c r="K62" s="10"/>
      <c r="L62" s="10"/>
      <c r="M62" s="10"/>
      <c r="N62" s="10"/>
      <c r="O62" s="10"/>
      <c r="P62" s="10"/>
      <c r="Q62" s="10"/>
      <c r="R62" s="10"/>
      <c r="S62" s="10"/>
    </row>
    <row r="63" spans="1:19">
      <c r="A63" s="10"/>
      <c r="B63" s="28">
        <v>40878</v>
      </c>
      <c r="C63" s="29">
        <v>99.8</v>
      </c>
      <c r="D63" s="20"/>
      <c r="E63" s="20"/>
      <c r="F63" s="10"/>
      <c r="G63" s="10"/>
      <c r="H63" s="10"/>
      <c r="I63" s="10"/>
      <c r="J63" s="10"/>
      <c r="K63" s="10"/>
      <c r="L63" s="10"/>
      <c r="M63" s="10"/>
      <c r="N63" s="10"/>
      <c r="O63" s="10"/>
      <c r="P63" s="10"/>
      <c r="Q63" s="10"/>
      <c r="R63" s="10"/>
      <c r="S63" s="10"/>
    </row>
    <row r="64" spans="1:19">
      <c r="A64" s="10"/>
      <c r="B64" s="28">
        <v>40969</v>
      </c>
      <c r="C64" s="29">
        <v>99.9</v>
      </c>
      <c r="D64" s="20"/>
      <c r="E64" s="20"/>
      <c r="F64" s="10"/>
      <c r="G64" s="10"/>
      <c r="H64" s="10"/>
      <c r="I64" s="10"/>
      <c r="J64" s="10"/>
      <c r="K64" s="10"/>
      <c r="L64" s="10"/>
      <c r="M64" s="10"/>
      <c r="N64" s="10"/>
      <c r="O64" s="10"/>
      <c r="P64" s="10"/>
      <c r="Q64" s="10"/>
      <c r="R64" s="10"/>
      <c r="S64" s="10"/>
    </row>
    <row r="65" spans="1:19">
      <c r="A65" s="10"/>
      <c r="B65" s="28">
        <v>41061</v>
      </c>
      <c r="C65" s="29">
        <v>100.4</v>
      </c>
      <c r="D65" s="23" t="s">
        <v>29</v>
      </c>
      <c r="E65" s="34">
        <f>AVERAGE(C62:C65)</f>
        <v>99.974999999999994</v>
      </c>
      <c r="F65" s="10"/>
      <c r="G65" s="10"/>
      <c r="H65" s="10"/>
      <c r="I65" s="10"/>
      <c r="J65" s="10"/>
      <c r="K65" s="10"/>
      <c r="L65" s="10"/>
      <c r="M65" s="10"/>
      <c r="N65" s="10"/>
      <c r="O65" s="10"/>
      <c r="P65" s="10"/>
      <c r="Q65" s="10"/>
      <c r="R65" s="10"/>
      <c r="S65" s="10"/>
    </row>
    <row r="66" spans="1:19">
      <c r="A66" s="10"/>
      <c r="B66" s="28">
        <v>41153</v>
      </c>
      <c r="C66" s="29">
        <v>101.8</v>
      </c>
      <c r="D66" s="23"/>
      <c r="E66" s="23"/>
      <c r="F66" s="10"/>
      <c r="G66" s="10"/>
      <c r="H66" s="10"/>
      <c r="I66" s="10"/>
      <c r="J66" s="10"/>
      <c r="K66" s="10"/>
      <c r="L66" s="10"/>
      <c r="M66" s="10"/>
      <c r="N66" s="10"/>
      <c r="O66" s="10"/>
      <c r="P66" s="10"/>
      <c r="Q66" s="10"/>
      <c r="R66" s="10"/>
      <c r="S66" s="10"/>
    </row>
    <row r="67" spans="1:19">
      <c r="A67" s="10"/>
      <c r="B67" s="28">
        <v>41244</v>
      </c>
      <c r="C67" s="29">
        <v>102</v>
      </c>
      <c r="D67" s="23"/>
      <c r="E67" s="23"/>
      <c r="F67" s="10"/>
      <c r="G67" s="10"/>
      <c r="H67" s="10"/>
      <c r="I67" s="10"/>
      <c r="J67" s="10"/>
      <c r="K67" s="10"/>
      <c r="L67" s="10"/>
      <c r="M67" s="10"/>
      <c r="N67" s="10"/>
      <c r="O67" s="10"/>
      <c r="P67" s="10"/>
      <c r="Q67" s="10"/>
      <c r="R67" s="10"/>
      <c r="S67" s="10"/>
    </row>
    <row r="68" spans="1:19">
      <c r="A68" s="10"/>
      <c r="B68" s="28">
        <v>41334</v>
      </c>
      <c r="C68" s="29">
        <v>102.4</v>
      </c>
      <c r="D68" s="23"/>
      <c r="E68" s="23"/>
      <c r="F68" s="10"/>
      <c r="G68" s="10"/>
      <c r="H68" s="10"/>
      <c r="I68" s="10"/>
      <c r="J68" s="10"/>
      <c r="K68" s="10"/>
      <c r="L68" s="10"/>
      <c r="M68" s="10"/>
      <c r="N68" s="10"/>
      <c r="O68" s="10"/>
      <c r="P68" s="10"/>
      <c r="Q68" s="10"/>
      <c r="R68" s="10"/>
      <c r="S68" s="10"/>
    </row>
    <row r="69" spans="1:19">
      <c r="A69" s="10"/>
      <c r="B69" s="28">
        <v>41426</v>
      </c>
      <c r="C69" s="29">
        <v>102.8</v>
      </c>
      <c r="D69" s="23" t="s">
        <v>30</v>
      </c>
      <c r="E69" s="34">
        <f>AVERAGE(C66:C69)</f>
        <v>102.25000000000001</v>
      </c>
      <c r="F69" s="10"/>
      <c r="G69" s="10"/>
      <c r="H69" s="10"/>
      <c r="I69" s="10"/>
      <c r="J69" s="10"/>
      <c r="K69" s="10"/>
      <c r="L69" s="10"/>
      <c r="M69" s="10"/>
      <c r="N69" s="10"/>
      <c r="O69" s="10"/>
      <c r="P69" s="10"/>
      <c r="Q69" s="10"/>
      <c r="R69" s="10"/>
      <c r="S69" s="10"/>
    </row>
    <row r="70" spans="1:19">
      <c r="A70" s="10"/>
      <c r="B70" s="28">
        <v>41518</v>
      </c>
      <c r="C70" s="29">
        <v>104</v>
      </c>
      <c r="D70" s="23"/>
      <c r="E70" s="23"/>
      <c r="F70" s="10"/>
      <c r="G70" s="10"/>
      <c r="H70" s="10"/>
      <c r="I70" s="10"/>
      <c r="J70" s="10"/>
      <c r="K70" s="10"/>
      <c r="L70" s="10"/>
      <c r="M70" s="10"/>
      <c r="N70" s="10"/>
      <c r="O70" s="10"/>
      <c r="P70" s="10"/>
      <c r="Q70" s="10"/>
      <c r="R70" s="10"/>
      <c r="S70" s="10"/>
    </row>
    <row r="71" spans="1:19">
      <c r="A71" s="10"/>
      <c r="B71" s="28">
        <v>41609</v>
      </c>
      <c r="C71" s="29">
        <v>104.8</v>
      </c>
      <c r="D71" s="23"/>
      <c r="E71" s="23"/>
      <c r="F71" s="10"/>
      <c r="G71" s="10"/>
      <c r="H71" s="10"/>
      <c r="I71" s="10"/>
      <c r="J71" s="10"/>
      <c r="K71" s="10"/>
      <c r="L71" s="10"/>
      <c r="M71" s="10"/>
      <c r="N71" s="10"/>
      <c r="O71" s="10"/>
      <c r="P71" s="10"/>
      <c r="Q71" s="10"/>
      <c r="R71" s="10"/>
      <c r="S71" s="10"/>
    </row>
    <row r="72" spans="1:19">
      <c r="A72" s="10"/>
      <c r="B72" s="28">
        <v>41699</v>
      </c>
      <c r="C72" s="29">
        <v>105.4</v>
      </c>
      <c r="D72" s="23"/>
      <c r="E72" s="23"/>
      <c r="F72" s="10"/>
      <c r="G72" s="10"/>
      <c r="H72" s="10"/>
      <c r="I72" s="10"/>
      <c r="J72" s="10"/>
      <c r="K72" s="10"/>
      <c r="L72" s="10"/>
      <c r="M72" s="10"/>
      <c r="N72" s="10"/>
      <c r="O72" s="10"/>
      <c r="P72" s="10"/>
      <c r="Q72" s="10"/>
      <c r="R72" s="10"/>
      <c r="S72" s="10"/>
    </row>
    <row r="73" spans="1:19">
      <c r="A73" s="10"/>
      <c r="B73" s="28">
        <v>41791</v>
      </c>
      <c r="C73" s="29">
        <v>105.9</v>
      </c>
      <c r="D73" s="23" t="s">
        <v>31</v>
      </c>
      <c r="E73" s="34">
        <f>AVERAGE(C70:C73)</f>
        <v>105.02500000000001</v>
      </c>
      <c r="F73" s="10"/>
      <c r="G73" s="10"/>
      <c r="H73" s="10"/>
      <c r="I73" s="10"/>
      <c r="J73" s="10"/>
      <c r="K73" s="10"/>
      <c r="L73" s="10"/>
      <c r="M73" s="10"/>
      <c r="N73" s="10"/>
      <c r="O73" s="10"/>
      <c r="P73" s="10"/>
      <c r="Q73" s="10"/>
      <c r="R73" s="10"/>
      <c r="S73" s="10"/>
    </row>
    <row r="74" spans="1:19">
      <c r="A74" s="10"/>
      <c r="B74" s="28">
        <v>41883</v>
      </c>
      <c r="C74" s="29">
        <v>106.4</v>
      </c>
      <c r="D74" s="23"/>
      <c r="E74" s="23"/>
      <c r="F74" s="10"/>
      <c r="G74" s="10"/>
      <c r="H74" s="10"/>
      <c r="I74" s="10"/>
      <c r="J74" s="10"/>
      <c r="K74" s="10"/>
      <c r="L74" s="10"/>
      <c r="M74" s="10"/>
      <c r="N74" s="10"/>
      <c r="O74" s="10"/>
      <c r="P74" s="10"/>
      <c r="Q74" s="10"/>
      <c r="R74" s="10"/>
      <c r="S74" s="10"/>
    </row>
    <row r="75" spans="1:19">
      <c r="A75" s="10"/>
      <c r="B75" s="28">
        <v>41974</v>
      </c>
      <c r="C75" s="29">
        <v>106.6</v>
      </c>
      <c r="D75" s="23"/>
      <c r="E75" s="23"/>
      <c r="F75" s="10"/>
      <c r="G75" s="10"/>
      <c r="H75" s="10"/>
      <c r="I75" s="10"/>
      <c r="J75" s="10"/>
      <c r="K75" s="10"/>
      <c r="L75" s="10"/>
      <c r="M75" s="10"/>
      <c r="N75" s="10"/>
      <c r="O75" s="10"/>
      <c r="P75" s="10"/>
      <c r="Q75" s="10"/>
      <c r="R75" s="10"/>
      <c r="S75" s="10"/>
    </row>
    <row r="76" spans="1:19">
      <c r="A76" s="10"/>
      <c r="B76" s="28">
        <v>42064</v>
      </c>
      <c r="C76" s="29">
        <v>106.8</v>
      </c>
      <c r="D76" s="23"/>
      <c r="E76" s="23"/>
      <c r="F76" s="10"/>
      <c r="G76" s="10"/>
      <c r="H76" s="10"/>
      <c r="I76" s="10"/>
      <c r="J76" s="10"/>
      <c r="K76" s="10"/>
      <c r="L76" s="10"/>
      <c r="M76" s="10"/>
      <c r="N76" s="10"/>
      <c r="O76" s="10"/>
      <c r="P76" s="10"/>
      <c r="Q76" s="10"/>
      <c r="R76" s="10"/>
      <c r="S76" s="10"/>
    </row>
    <row r="77" spans="1:19">
      <c r="A77" s="10"/>
      <c r="B77" s="28">
        <v>42156</v>
      </c>
      <c r="C77" s="29">
        <v>107.5</v>
      </c>
      <c r="D77" s="23" t="s">
        <v>32</v>
      </c>
      <c r="E77" s="34">
        <f>AVERAGE(C74:C77)</f>
        <v>106.825</v>
      </c>
      <c r="F77" s="10"/>
      <c r="G77" s="10"/>
      <c r="H77" s="10"/>
      <c r="I77" s="10"/>
      <c r="J77" s="10"/>
      <c r="K77" s="10"/>
      <c r="L77" s="10"/>
      <c r="M77" s="10"/>
      <c r="N77" s="10"/>
      <c r="O77" s="10"/>
      <c r="P77" s="10"/>
      <c r="Q77" s="10"/>
      <c r="R77" s="10"/>
      <c r="S77" s="10"/>
    </row>
    <row r="78" spans="1:19">
      <c r="A78" s="10"/>
      <c r="B78" s="28">
        <v>42248</v>
      </c>
      <c r="C78" s="29">
        <v>108</v>
      </c>
      <c r="D78" s="23"/>
      <c r="E78" s="23"/>
      <c r="F78" s="10"/>
      <c r="G78" s="10"/>
      <c r="H78" s="10"/>
      <c r="I78" s="10"/>
      <c r="J78" s="10"/>
      <c r="K78" s="10"/>
      <c r="L78" s="10"/>
      <c r="M78" s="10"/>
      <c r="N78" s="10"/>
      <c r="O78" s="10"/>
      <c r="P78" s="10"/>
      <c r="Q78" s="10"/>
      <c r="R78" s="10"/>
      <c r="S78" s="10"/>
    </row>
    <row r="79" spans="1:19">
      <c r="A79" s="10"/>
      <c r="B79" s="28">
        <v>42339</v>
      </c>
      <c r="C79" s="29">
        <v>108.4</v>
      </c>
      <c r="D79" s="23"/>
      <c r="E79" s="23"/>
      <c r="F79" s="10"/>
      <c r="G79" s="10"/>
      <c r="H79" s="10"/>
      <c r="I79" s="10"/>
      <c r="J79" s="10"/>
      <c r="K79" s="10"/>
      <c r="L79" s="10"/>
      <c r="M79" s="10"/>
      <c r="N79" s="10"/>
      <c r="O79" s="10"/>
      <c r="P79" s="10"/>
      <c r="Q79" s="10"/>
      <c r="R79" s="10"/>
      <c r="S79" s="10"/>
    </row>
    <row r="80" spans="1:19">
      <c r="A80" s="10"/>
      <c r="B80" s="28">
        <v>42430</v>
      </c>
      <c r="C80" s="29">
        <v>108.2</v>
      </c>
      <c r="D80" s="23"/>
      <c r="E80" s="23"/>
      <c r="F80" s="10"/>
      <c r="G80" s="10"/>
      <c r="H80" s="10"/>
      <c r="I80" s="10"/>
      <c r="J80" s="10"/>
      <c r="K80" s="10"/>
      <c r="L80" s="10"/>
      <c r="M80" s="10"/>
      <c r="N80" s="10"/>
      <c r="O80" s="10"/>
      <c r="P80" s="10"/>
      <c r="Q80" s="10"/>
      <c r="R80" s="10"/>
      <c r="S80" s="10"/>
    </row>
    <row r="81" spans="1:19">
      <c r="A81" s="10"/>
      <c r="B81" s="28">
        <v>42522</v>
      </c>
      <c r="C81" s="29">
        <v>108.6</v>
      </c>
      <c r="D81" s="23" t="s">
        <v>33</v>
      </c>
      <c r="E81" s="34">
        <f>AVERAGE(C78:C81)</f>
        <v>108.30000000000001</v>
      </c>
      <c r="F81" s="10"/>
      <c r="G81" s="10"/>
      <c r="H81" s="10"/>
      <c r="I81" s="10"/>
      <c r="J81" s="10"/>
      <c r="K81" s="10"/>
      <c r="L81" s="10"/>
      <c r="M81" s="10"/>
      <c r="N81" s="10"/>
      <c r="O81" s="10"/>
      <c r="P81" s="10"/>
      <c r="Q81" s="10"/>
      <c r="R81" s="10"/>
      <c r="S81" s="10"/>
    </row>
    <row r="82" spans="1:19">
      <c r="A82" s="10"/>
      <c r="B82" s="28">
        <v>42614</v>
      </c>
      <c r="C82" s="29">
        <v>109.4</v>
      </c>
      <c r="D82" s="23"/>
      <c r="E82" s="23"/>
      <c r="F82" s="10"/>
      <c r="G82" s="10"/>
      <c r="H82" s="10"/>
      <c r="I82" s="10"/>
      <c r="J82" s="10"/>
      <c r="K82" s="10"/>
      <c r="L82" s="10"/>
      <c r="M82" s="10"/>
      <c r="N82" s="10"/>
      <c r="O82" s="10"/>
      <c r="P82" s="10"/>
      <c r="Q82" s="10"/>
      <c r="R82" s="10"/>
      <c r="S82" s="10"/>
    </row>
    <row r="83" spans="1:19">
      <c r="A83" s="10"/>
      <c r="B83" s="28">
        <v>42705</v>
      </c>
      <c r="C83" s="29">
        <v>110</v>
      </c>
      <c r="D83" s="23"/>
      <c r="E83" s="23"/>
      <c r="F83" s="10"/>
      <c r="G83" s="10"/>
      <c r="H83" s="10"/>
      <c r="I83" s="10"/>
      <c r="J83" s="10"/>
      <c r="K83" s="10"/>
      <c r="L83" s="10"/>
      <c r="M83" s="10"/>
      <c r="N83" s="10"/>
      <c r="O83" s="10"/>
      <c r="P83" s="10"/>
      <c r="Q83" s="10"/>
      <c r="R83" s="10"/>
      <c r="S83" s="10"/>
    </row>
    <row r="84" spans="1:19">
      <c r="A84" s="10"/>
      <c r="B84" s="28">
        <v>42795</v>
      </c>
      <c r="C84" s="29">
        <v>110.5</v>
      </c>
      <c r="D84" s="23"/>
      <c r="E84" s="23"/>
      <c r="F84" s="10"/>
      <c r="G84" s="10"/>
      <c r="H84" s="10"/>
      <c r="I84" s="10"/>
      <c r="J84" s="10"/>
      <c r="K84" s="10"/>
      <c r="L84" s="10"/>
      <c r="M84" s="10"/>
      <c r="N84" s="10"/>
      <c r="O84" s="10"/>
      <c r="P84" s="10"/>
      <c r="Q84" s="10"/>
      <c r="R84" s="10"/>
      <c r="S84" s="10"/>
    </row>
    <row r="85" spans="1:19">
      <c r="A85" s="10"/>
      <c r="B85" s="28">
        <v>42887</v>
      </c>
      <c r="C85" s="29">
        <v>110.7</v>
      </c>
      <c r="D85" s="23" t="s">
        <v>34</v>
      </c>
      <c r="E85" s="34">
        <f>AVERAGE(C82:C85)</f>
        <v>110.14999999999999</v>
      </c>
      <c r="F85" s="10"/>
      <c r="G85" s="10"/>
      <c r="H85" s="10"/>
      <c r="I85" s="10"/>
      <c r="J85" s="10"/>
      <c r="K85" s="10"/>
      <c r="L85" s="10"/>
      <c r="M85" s="10"/>
      <c r="N85" s="10"/>
      <c r="O85" s="10"/>
      <c r="P85" s="10"/>
      <c r="Q85" s="10"/>
      <c r="R85" s="10"/>
      <c r="S85" s="10"/>
    </row>
    <row r="86" spans="1:19">
      <c r="A86" s="10"/>
      <c r="B86" s="30">
        <v>42979</v>
      </c>
      <c r="C86" s="31">
        <v>111.4</v>
      </c>
      <c r="D86" s="20"/>
      <c r="E86" s="20"/>
      <c r="F86" s="10"/>
      <c r="G86" s="10"/>
      <c r="H86" s="10"/>
      <c r="I86" s="10"/>
      <c r="J86" s="10"/>
      <c r="K86" s="10"/>
      <c r="L86" s="10"/>
      <c r="M86" s="10"/>
      <c r="N86" s="10"/>
      <c r="O86" s="10"/>
      <c r="P86" s="10"/>
      <c r="Q86" s="10"/>
      <c r="R86" s="10"/>
      <c r="S86" s="10"/>
    </row>
    <row r="87" spans="1:19">
      <c r="A87" s="10"/>
      <c r="B87" s="30">
        <v>43070</v>
      </c>
      <c r="C87" s="31">
        <v>112.1</v>
      </c>
      <c r="D87" s="20"/>
      <c r="E87" s="20"/>
      <c r="F87" s="10"/>
      <c r="G87" s="10"/>
      <c r="H87" s="10"/>
      <c r="I87" s="10"/>
      <c r="J87" s="10"/>
      <c r="K87" s="10"/>
      <c r="L87" s="10"/>
      <c r="M87" s="10"/>
      <c r="N87" s="10"/>
      <c r="O87" s="10"/>
      <c r="P87" s="10"/>
      <c r="Q87" s="10"/>
      <c r="R87" s="10"/>
      <c r="S87" s="10"/>
    </row>
    <row r="88" spans="1:19">
      <c r="A88" s="10"/>
      <c r="B88" s="30">
        <v>43160</v>
      </c>
      <c r="C88" s="31">
        <v>112.6</v>
      </c>
      <c r="D88" s="20"/>
      <c r="E88" s="20"/>
      <c r="F88" s="10"/>
      <c r="G88" s="10"/>
      <c r="H88" s="10"/>
      <c r="I88" s="10"/>
      <c r="J88" s="10"/>
      <c r="K88" s="10"/>
      <c r="L88" s="10"/>
      <c r="M88" s="10"/>
      <c r="N88" s="10"/>
      <c r="O88" s="10"/>
      <c r="P88" s="10"/>
      <c r="Q88" s="10"/>
      <c r="R88" s="10"/>
      <c r="S88" s="10"/>
    </row>
    <row r="89" spans="1:19">
      <c r="A89" s="10"/>
      <c r="B89" s="30">
        <v>43252</v>
      </c>
      <c r="C89" s="31">
        <v>113</v>
      </c>
      <c r="D89" s="23" t="s">
        <v>35</v>
      </c>
      <c r="E89" s="34">
        <f>AVERAGE(C86:C89)</f>
        <v>112.27500000000001</v>
      </c>
      <c r="F89" s="10"/>
      <c r="G89" s="10"/>
      <c r="H89" s="10"/>
      <c r="I89" s="10"/>
      <c r="J89" s="10"/>
      <c r="K89" s="10"/>
      <c r="L89" s="10"/>
      <c r="M89" s="10"/>
      <c r="N89" s="10"/>
      <c r="O89" s="10"/>
      <c r="P89" s="10"/>
      <c r="Q89" s="10"/>
      <c r="R89" s="10"/>
      <c r="S89" s="10"/>
    </row>
    <row r="90" spans="1:19">
      <c r="A90" s="10"/>
      <c r="B90" s="32">
        <v>43344</v>
      </c>
      <c r="C90" s="33">
        <v>114.7</v>
      </c>
      <c r="D90" s="23"/>
      <c r="E90" s="24"/>
      <c r="F90" s="10"/>
      <c r="G90" s="10"/>
      <c r="H90" s="10"/>
      <c r="I90" s="10"/>
      <c r="J90" s="10"/>
      <c r="K90" s="10"/>
      <c r="L90" s="10"/>
      <c r="M90" s="10"/>
      <c r="N90" s="10"/>
      <c r="O90" s="10"/>
      <c r="P90" s="10"/>
      <c r="Q90" s="10"/>
      <c r="R90" s="10"/>
      <c r="S90" s="10"/>
    </row>
    <row r="91" spans="1:19">
      <c r="A91" s="10"/>
      <c r="B91" s="32">
        <v>43435</v>
      </c>
      <c r="C91" s="33">
        <v>115.2</v>
      </c>
      <c r="D91" s="20"/>
      <c r="E91" s="20"/>
      <c r="F91" s="10"/>
      <c r="G91" s="10"/>
      <c r="H91" s="10"/>
      <c r="I91" s="10"/>
      <c r="J91" s="10"/>
      <c r="K91" s="10"/>
      <c r="L91" s="10"/>
      <c r="M91" s="10"/>
      <c r="N91" s="10"/>
      <c r="O91" s="10"/>
      <c r="P91" s="10"/>
      <c r="Q91" s="10"/>
      <c r="R91" s="10"/>
      <c r="S91" s="10"/>
    </row>
    <row r="92" spans="1:19">
      <c r="A92" s="10"/>
      <c r="B92" s="32">
        <v>43525</v>
      </c>
      <c r="C92" s="33">
        <v>115.1</v>
      </c>
      <c r="D92" s="20"/>
      <c r="E92" s="20"/>
      <c r="F92" s="10"/>
      <c r="G92" s="10"/>
      <c r="H92" s="10"/>
      <c r="I92" s="10"/>
      <c r="J92" s="10"/>
      <c r="K92" s="10"/>
      <c r="L92" s="10"/>
      <c r="M92" s="10"/>
      <c r="N92" s="10"/>
      <c r="O92" s="10"/>
      <c r="P92" s="10"/>
      <c r="Q92" s="10"/>
      <c r="R92" s="10"/>
      <c r="S92" s="10"/>
    </row>
    <row r="93" spans="1:19">
      <c r="A93" s="10"/>
      <c r="B93" s="32">
        <v>43617</v>
      </c>
      <c r="C93" s="33">
        <v>115.9</v>
      </c>
      <c r="D93" s="23" t="s">
        <v>36</v>
      </c>
      <c r="E93" s="34">
        <f>AVERAGE(C90:C93)</f>
        <v>115.22499999999999</v>
      </c>
      <c r="F93" s="10"/>
      <c r="G93" s="10"/>
      <c r="H93" s="10"/>
      <c r="I93" s="10"/>
      <c r="J93" s="10"/>
      <c r="K93" s="10"/>
      <c r="L93" s="10"/>
      <c r="M93" s="10"/>
      <c r="N93" s="10"/>
      <c r="O93" s="10"/>
      <c r="P93" s="10"/>
      <c r="Q93" s="10"/>
      <c r="R93" s="10"/>
      <c r="S93" s="10"/>
    </row>
    <row r="94" spans="1:19">
      <c r="A94" s="10"/>
      <c r="B94" s="32">
        <v>43709</v>
      </c>
      <c r="C94" s="33">
        <v>115.4</v>
      </c>
      <c r="D94" s="20"/>
      <c r="E94" s="20"/>
      <c r="F94" s="10"/>
      <c r="G94" s="10"/>
      <c r="H94" s="10"/>
      <c r="I94" s="10"/>
      <c r="J94" s="10"/>
      <c r="K94" s="10"/>
      <c r="L94" s="10"/>
      <c r="M94" s="10"/>
      <c r="N94" s="10"/>
      <c r="O94" s="10"/>
      <c r="P94" s="10"/>
      <c r="Q94" s="10"/>
      <c r="R94" s="10"/>
      <c r="S94" s="10"/>
    </row>
    <row r="95" spans="1:19">
      <c r="A95" s="10"/>
      <c r="B95" s="32">
        <v>43800</v>
      </c>
      <c r="C95" s="33">
        <v>116.2</v>
      </c>
      <c r="D95" s="20"/>
      <c r="E95" s="20"/>
      <c r="F95" s="10"/>
      <c r="G95" s="10"/>
      <c r="H95" s="10"/>
      <c r="I95" s="10"/>
      <c r="J95" s="10"/>
      <c r="K95" s="10"/>
      <c r="L95" s="10"/>
      <c r="M95" s="10"/>
      <c r="N95" s="10"/>
      <c r="O95" s="10"/>
      <c r="P95" s="10"/>
      <c r="Q95" s="10"/>
      <c r="R95" s="10"/>
      <c r="S95" s="10"/>
    </row>
    <row r="96" spans="1:19">
      <c r="A96" s="10"/>
      <c r="B96" s="32">
        <v>43891</v>
      </c>
      <c r="C96" s="33">
        <v>116.6</v>
      </c>
      <c r="D96" s="20"/>
      <c r="E96" s="20"/>
      <c r="F96" s="10"/>
      <c r="G96" s="10"/>
      <c r="H96" s="10"/>
      <c r="I96" s="10"/>
      <c r="J96" s="10"/>
      <c r="K96" s="10"/>
      <c r="L96" s="10"/>
      <c r="M96" s="10"/>
      <c r="N96" s="10"/>
      <c r="O96" s="10"/>
      <c r="P96" s="10"/>
      <c r="Q96" s="10"/>
      <c r="R96" s="10"/>
      <c r="S96" s="10"/>
    </row>
    <row r="97" spans="1:19">
      <c r="A97" s="10"/>
      <c r="B97" s="32">
        <v>43983</v>
      </c>
      <c r="C97" s="33">
        <v>114.4</v>
      </c>
      <c r="D97" s="20" t="s">
        <v>37</v>
      </c>
      <c r="E97" s="34">
        <f>AVERAGE(C94:C97)</f>
        <v>115.65</v>
      </c>
      <c r="F97" s="10"/>
      <c r="G97" s="10"/>
      <c r="H97" s="10"/>
      <c r="I97" s="10"/>
      <c r="J97" s="10"/>
      <c r="K97" s="10"/>
      <c r="L97" s="10"/>
      <c r="M97" s="10"/>
      <c r="N97" s="10"/>
      <c r="O97" s="10"/>
      <c r="P97" s="10"/>
      <c r="Q97" s="10"/>
      <c r="R97" s="10"/>
      <c r="S97" s="10"/>
    </row>
    <row r="98" spans="1:19">
      <c r="A98" s="10"/>
      <c r="B98" s="32">
        <v>44075</v>
      </c>
      <c r="C98" s="33">
        <v>116.2</v>
      </c>
      <c r="D98" s="20"/>
      <c r="E98" s="20"/>
      <c r="F98" s="10"/>
      <c r="G98" s="10"/>
      <c r="H98" s="10"/>
      <c r="I98" s="10"/>
      <c r="J98" s="10"/>
      <c r="K98" s="10"/>
      <c r="L98" s="10"/>
      <c r="M98" s="10"/>
      <c r="N98" s="10"/>
      <c r="O98" s="10"/>
      <c r="P98" s="10"/>
      <c r="Q98" s="10"/>
      <c r="R98" s="10"/>
      <c r="S98" s="10"/>
    </row>
    <row r="99" spans="1:19">
      <c r="A99" s="10"/>
      <c r="B99" s="32">
        <v>44166</v>
      </c>
      <c r="C99" s="33">
        <v>117.2</v>
      </c>
      <c r="D99" s="20"/>
      <c r="E99" s="20"/>
      <c r="F99" s="10"/>
      <c r="G99" s="10"/>
      <c r="H99" s="10"/>
      <c r="I99" s="10"/>
      <c r="J99" s="10"/>
      <c r="K99" s="10"/>
      <c r="L99" s="10"/>
      <c r="M99" s="10"/>
      <c r="N99" s="10"/>
      <c r="O99" s="10"/>
      <c r="P99" s="10"/>
      <c r="Q99" s="10"/>
      <c r="R99" s="10"/>
      <c r="S99" s="10"/>
    </row>
    <row r="100" spans="1:19">
      <c r="A100" s="10"/>
      <c r="B100" s="32">
        <v>44256</v>
      </c>
      <c r="C100" s="33">
        <v>117.9</v>
      </c>
      <c r="D100" s="20"/>
      <c r="E100" s="20"/>
      <c r="F100" s="10"/>
      <c r="G100" s="10"/>
      <c r="H100" s="10"/>
      <c r="I100" s="10"/>
      <c r="J100" s="10"/>
      <c r="K100" s="10"/>
      <c r="L100" s="10"/>
      <c r="M100" s="10"/>
      <c r="N100" s="10"/>
      <c r="O100" s="10"/>
      <c r="P100" s="10"/>
      <c r="Q100" s="10"/>
      <c r="R100" s="10"/>
      <c r="S100" s="10"/>
    </row>
    <row r="101" spans="1:19">
      <c r="A101" s="10"/>
      <c r="B101" s="32">
        <v>44348</v>
      </c>
      <c r="C101" s="33">
        <v>118.8</v>
      </c>
      <c r="D101" s="20" t="s">
        <v>38</v>
      </c>
      <c r="E101" s="34">
        <f>AVERAGE(C98:C101)</f>
        <v>117.52500000000001</v>
      </c>
      <c r="F101" s="10"/>
      <c r="G101" s="10"/>
      <c r="H101" s="10"/>
      <c r="I101" s="10"/>
      <c r="J101" s="10"/>
      <c r="K101" s="10"/>
      <c r="L101" s="10"/>
      <c r="M101" s="10"/>
      <c r="N101" s="10"/>
      <c r="O101" s="10"/>
      <c r="P101" s="10"/>
      <c r="Q101" s="10"/>
      <c r="R101" s="10"/>
      <c r="S101" s="10"/>
    </row>
    <row r="102" spans="1:19">
      <c r="A102" s="10"/>
      <c r="B102" s="45">
        <v>44440</v>
      </c>
      <c r="C102" s="46">
        <v>119.7</v>
      </c>
      <c r="D102" s="10"/>
      <c r="E102" s="10"/>
      <c r="F102" s="10"/>
      <c r="G102" s="10"/>
      <c r="H102" s="10"/>
      <c r="I102" s="10"/>
      <c r="J102" s="10"/>
      <c r="K102" s="10"/>
      <c r="L102" s="10"/>
      <c r="M102" s="10"/>
      <c r="N102" s="10"/>
      <c r="O102" s="10"/>
      <c r="P102" s="10"/>
      <c r="Q102" s="10"/>
      <c r="R102" s="10"/>
      <c r="S102" s="10"/>
    </row>
    <row r="103" spans="1:19">
      <c r="A103" s="10"/>
      <c r="B103" s="45">
        <v>44531</v>
      </c>
      <c r="C103" s="46">
        <v>121.3</v>
      </c>
      <c r="D103" s="10"/>
      <c r="E103" s="10"/>
      <c r="F103" s="10"/>
      <c r="G103" s="10"/>
      <c r="H103" s="10"/>
      <c r="I103" s="10"/>
      <c r="J103" s="10"/>
      <c r="K103" s="10"/>
      <c r="L103" s="10"/>
      <c r="M103" s="10"/>
      <c r="N103" s="10"/>
      <c r="O103" s="10"/>
      <c r="P103" s="10"/>
      <c r="Q103" s="10"/>
      <c r="R103" s="10"/>
      <c r="S103" s="10"/>
    </row>
    <row r="104" spans="1:19">
      <c r="A104" s="10"/>
      <c r="B104" s="45">
        <v>44621</v>
      </c>
      <c r="C104" s="46">
        <v>123.9</v>
      </c>
      <c r="D104" s="10"/>
      <c r="E104" s="10"/>
      <c r="F104" s="10"/>
      <c r="G104" s="10"/>
      <c r="H104" s="10"/>
      <c r="I104" s="10"/>
      <c r="J104" s="10"/>
      <c r="K104" s="10"/>
      <c r="L104" s="10"/>
      <c r="M104" s="10"/>
      <c r="N104" s="10"/>
      <c r="O104" s="10"/>
      <c r="P104" s="10"/>
      <c r="Q104" s="10"/>
      <c r="R104" s="10"/>
      <c r="S104" s="10"/>
    </row>
    <row r="105" spans="1:19">
      <c r="A105" s="10"/>
      <c r="B105" s="45">
        <v>44713</v>
      </c>
      <c r="C105" s="46">
        <v>126.1</v>
      </c>
      <c r="D105" s="20" t="s">
        <v>39</v>
      </c>
      <c r="E105" s="47">
        <f>AVERAGE(C102:C105)</f>
        <v>122.75</v>
      </c>
      <c r="F105" s="10"/>
      <c r="G105" s="24">
        <f>E108</f>
        <v>130.60000000000002</v>
      </c>
      <c r="H105" s="10"/>
      <c r="I105" s="10"/>
      <c r="J105" s="10"/>
      <c r="K105" s="10"/>
      <c r="L105" s="10"/>
      <c r="M105" s="10"/>
      <c r="N105" s="10"/>
      <c r="O105" s="10"/>
      <c r="P105" s="10"/>
      <c r="Q105" s="10"/>
      <c r="R105" s="10"/>
      <c r="S105" s="10"/>
    </row>
    <row r="106" spans="1:19">
      <c r="A106" s="10"/>
      <c r="B106" s="45">
        <v>44805</v>
      </c>
      <c r="C106" s="46">
        <v>128.4</v>
      </c>
      <c r="D106" s="10"/>
      <c r="E106" s="10"/>
      <c r="F106" s="10"/>
      <c r="G106" s="10"/>
      <c r="H106" s="10"/>
      <c r="I106" s="10"/>
      <c r="J106" s="10"/>
      <c r="K106" s="10"/>
      <c r="L106" s="10"/>
      <c r="M106" s="10"/>
      <c r="N106" s="10"/>
      <c r="O106" s="10"/>
      <c r="P106" s="10"/>
      <c r="Q106" s="10"/>
      <c r="R106" s="10"/>
      <c r="S106" s="10"/>
    </row>
    <row r="107" spans="1:19">
      <c r="A107" s="10"/>
      <c r="B107" s="45">
        <v>44896</v>
      </c>
      <c r="C107" s="46">
        <v>130.80000000000001</v>
      </c>
      <c r="D107" s="10"/>
      <c r="E107" s="10"/>
      <c r="F107" s="10"/>
      <c r="G107" s="10"/>
      <c r="H107" s="10"/>
      <c r="I107" s="10"/>
      <c r="J107" s="10"/>
      <c r="K107" s="10"/>
      <c r="L107" s="10"/>
      <c r="M107" s="10"/>
      <c r="N107" s="10"/>
      <c r="O107" s="10"/>
      <c r="P107" s="10"/>
      <c r="Q107" s="10"/>
      <c r="R107" s="10"/>
      <c r="S107" s="10"/>
    </row>
    <row r="108" spans="1:19">
      <c r="A108" s="10"/>
      <c r="B108" s="44">
        <v>44986</v>
      </c>
      <c r="C108" s="43">
        <v>132.6</v>
      </c>
      <c r="D108" s="20" t="s">
        <v>330</v>
      </c>
      <c r="E108" s="47">
        <f>AVERAGE(C106:C108)</f>
        <v>130.60000000000002</v>
      </c>
    </row>
    <row r="109" spans="1:19">
      <c r="A109" s="10"/>
      <c r="B109" s="44"/>
      <c r="C109" s="43"/>
    </row>
    <row r="110" spans="1:19">
      <c r="A110" s="10"/>
      <c r="B110" s="44"/>
      <c r="C110" s="43"/>
    </row>
    <row r="111" spans="1:19">
      <c r="A111" s="10"/>
      <c r="B111" s="44"/>
      <c r="C111" s="43"/>
    </row>
    <row r="112" spans="1:19">
      <c r="A112" s="10"/>
      <c r="B112" s="44"/>
      <c r="C112" s="43"/>
    </row>
    <row r="113" spans="1:3">
      <c r="A113" s="10"/>
      <c r="B113" s="44"/>
      <c r="C113" s="43"/>
    </row>
    <row r="114" spans="1:3">
      <c r="A114" s="10"/>
      <c r="B114" s="44"/>
      <c r="C114" s="43"/>
    </row>
    <row r="115" spans="1:3">
      <c r="A115" s="10"/>
      <c r="B115" s="44"/>
      <c r="C115" s="43"/>
    </row>
    <row r="116" spans="1:3">
      <c r="A116" s="10"/>
      <c r="B116" s="44"/>
      <c r="C116" s="43"/>
    </row>
    <row r="117" spans="1:3">
      <c r="A117" s="10"/>
      <c r="B117" s="44"/>
      <c r="C117" s="43"/>
    </row>
    <row r="118" spans="1:3">
      <c r="A118" s="10"/>
      <c r="B118" s="44"/>
      <c r="C118" s="43"/>
    </row>
    <row r="119" spans="1:3">
      <c r="A119" s="10"/>
      <c r="B119" s="44"/>
      <c r="C119" s="43"/>
    </row>
    <row r="120" spans="1:3">
      <c r="A120" s="10"/>
      <c r="B120" s="44"/>
      <c r="C120" s="43"/>
    </row>
    <row r="121" spans="1:3">
      <c r="A121" s="10"/>
      <c r="B121" s="44"/>
      <c r="C121" s="43"/>
    </row>
    <row r="122" spans="1:3">
      <c r="B122" s="44"/>
      <c r="C122" s="43"/>
    </row>
  </sheetData>
  <phoneticPr fontId="58"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12446f92-2084-457e-b232-c0d7ec79e1c3">
      <Terms xmlns="http://schemas.microsoft.com/office/infopath/2007/PartnerControls"/>
    </lcf76f155ced4ddcb4097134ff3c332f>
    <TaxCatchAll xmlns="b73eeabe-e660-4370-a4ee-8743e856abb9"/>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FF0FDC2B6701445AD6AE47C6F3FE636" ma:contentTypeVersion="20" ma:contentTypeDescription="Create a new document." ma:contentTypeScope="" ma:versionID="51acfbc951454069a7cfc303f5a24b03">
  <xsd:schema xmlns:xsd="http://www.w3.org/2001/XMLSchema" xmlns:xs="http://www.w3.org/2001/XMLSchema" xmlns:p="http://schemas.microsoft.com/office/2006/metadata/properties" xmlns:ns1="http://schemas.microsoft.com/sharepoint/v3" xmlns:ns2="12446f92-2084-457e-b232-c0d7ec79e1c3" xmlns:ns3="b73eeabe-e660-4370-a4ee-8743e856abb9" targetNamespace="http://schemas.microsoft.com/office/2006/metadata/properties" ma:root="true" ma:fieldsID="043a3d0721e6c934c0507803d110ab56" ns1:_="" ns2:_="" ns3:_="">
    <xsd:import namespace="http://schemas.microsoft.com/sharepoint/v3"/>
    <xsd:import namespace="12446f92-2084-457e-b232-c0d7ec79e1c3"/>
    <xsd:import namespace="b73eeabe-e660-4370-a4ee-8743e856abb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446f92-2084-457e-b232-c0d7ec79e1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3eeabe-e660-4370-a4ee-8743e856abb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d7e6091-d945-4494-8a82-922bfe0ba741}" ma:internalName="TaxCatchAll" ma:showField="CatchAllData" ma:web="b73eeabe-e660-4370-a4ee-8743e856ab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5F9620-7D2E-4A83-8D4C-F22AC225795C}">
  <ds:schemaRefs>
    <ds:schemaRef ds:uri="http://schemas.microsoft.com/sharepoint/v3"/>
    <ds:schemaRef ds:uri="b73eeabe-e660-4370-a4ee-8743e856abb9"/>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schemas.microsoft.com/office/2006/metadata/properties"/>
    <ds:schemaRef ds:uri="12446f92-2084-457e-b232-c0d7ec79e1c3"/>
    <ds:schemaRef ds:uri="http://www.w3.org/XML/1998/namespace"/>
    <ds:schemaRef ds:uri="http://purl.org/dc/dcmitype/"/>
  </ds:schemaRefs>
</ds:datastoreItem>
</file>

<file path=customXml/itemProps2.xml><?xml version="1.0" encoding="utf-8"?>
<ds:datastoreItem xmlns:ds="http://schemas.openxmlformats.org/officeDocument/2006/customXml" ds:itemID="{FEB49A37-C6C9-46BE-86AA-17605B33CFA7}">
  <ds:schemaRefs>
    <ds:schemaRef ds:uri="http://schemas.microsoft.com/sharepoint/v3/contenttype/forms"/>
  </ds:schemaRefs>
</ds:datastoreItem>
</file>

<file path=customXml/itemProps3.xml><?xml version="1.0" encoding="utf-8"?>
<ds:datastoreItem xmlns:ds="http://schemas.openxmlformats.org/officeDocument/2006/customXml" ds:itemID="{1C9D9D00-38A9-478E-8464-D9B5EC092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2446f92-2084-457e-b232-c0d7ec79e1c3"/>
    <ds:schemaRef ds:uri="b73eeabe-e660-4370-a4ee-8743e856ab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Cover page</vt:lpstr>
      <vt:lpstr>Information</vt:lpstr>
      <vt:lpstr>Dashboard</vt:lpstr>
      <vt:lpstr>Library summary</vt:lpstr>
      <vt:lpstr>Library</vt:lpstr>
      <vt:lpstr>Longlist of impacts</vt:lpstr>
      <vt:lpstr>CPI</vt:lpstr>
      <vt:lpstr>CBcategory</vt:lpstr>
      <vt:lpstr>Costbenefit</vt:lpstr>
      <vt:lpstr>costorbenefitcategory</vt:lpstr>
      <vt:lpstr>CPI</vt:lpstr>
      <vt:lpstr>CPIindex</vt:lpstr>
      <vt:lpstr>FYname</vt:lpstr>
      <vt:lpstr>inflation</vt:lpstr>
      <vt:lpstr>Location</vt:lpstr>
      <vt:lpstr>lookup</vt:lpstr>
      <vt:lpstr>lookupnames</vt:lpstr>
      <vt:lpstr>monetisedvalue</vt:lpstr>
      <vt:lpstr>relevantvalues</vt:lpstr>
      <vt:lpstr>State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Humphrey Cifuentes</dc:creator>
  <cp:lastModifiedBy>Jade Baker</cp:lastModifiedBy>
  <dcterms:created xsi:type="dcterms:W3CDTF">2018-07-20T04:36:44Z</dcterms:created>
  <dcterms:modified xsi:type="dcterms:W3CDTF">2024-08-30T06:19:06Z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0x0101006FF0FDC2B6701445AD6AE47C6F3FE636</vt:lpwstr>
  </property>
  <property fmtid="{D5CDD505-2E9C-101B-9397-08002B2CF9AE}" pid="3" name="MediaServiceImageTags">
    <vt:lpwstr/>
  </property>
</Properties>
</file>